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DieseArbeitsmappe" defaultThemeVersion="124226"/>
  <bookViews>
    <workbookView xWindow="4875" yWindow="705" windowWidth="14655" windowHeight="11580" tabRatio="780" firstSheet="1" activeTab="6"/>
  </bookViews>
  <sheets>
    <sheet name="." sheetId="14" state="hidden" r:id="rId1"/>
    <sheet name="Lizenz" sheetId="1" r:id="rId2"/>
    <sheet name="Richtlinie" sheetId="15" r:id="rId3"/>
    <sheet name="Hilfe - Drop-down" sheetId="16" r:id="rId4"/>
    <sheet name="Checkliste" sheetId="3" r:id="rId5"/>
    <sheet name="Diagramme" sheetId="5" r:id="rId6"/>
    <sheet name="Ergebnis" sheetId="9" r:id="rId7"/>
    <sheet name="Fehlerkontrolle" sheetId="10" r:id="rId8"/>
  </sheets>
  <definedNames>
    <definedName name="_xlnm._FilterDatabase" localSheetId="4" hidden="1">Checkliste!$P$10:$R$101</definedName>
    <definedName name="ABC">'.'!$K$4</definedName>
    <definedName name="Demo_frei_schalten" localSheetId="0">'.'!#REF!</definedName>
    <definedName name="Demo_frei_schalten" localSheetId="2">Richtlinie!#REF!</definedName>
    <definedName name="Demo_frei_schalten">Lizenz!$N$28</definedName>
    <definedName name="_xlnm.Print_Area" localSheetId="0">'.'!#REF!</definedName>
    <definedName name="_xlnm.Print_Area" localSheetId="4">Checkliste!$B$2:$R$961</definedName>
    <definedName name="_xlnm.Print_Area" localSheetId="5">Diagramme!$B$2:$S$41</definedName>
    <definedName name="_xlnm.Print_Area" localSheetId="6">Ergebnis!$B$2:$R$99</definedName>
    <definedName name="_xlnm.Print_Area" localSheetId="7">Fehlerkontrolle!$B$2:$R$96</definedName>
    <definedName name="_xlnm.Print_Area" localSheetId="3">'Hilfe - Drop-down'!$B$2:$R$58</definedName>
    <definedName name="_xlnm.Print_Area" localSheetId="1">Lizenz!$B$1:$K$31</definedName>
    <definedName name="_xlnm.Print_Area" localSheetId="2">Richtlinie!$B$1:$L$21</definedName>
    <definedName name="_xlnm.Print_Titles" localSheetId="4">Checkliste!$2:$10</definedName>
    <definedName name="_xlnm.Print_Titles" localSheetId="5">Diagramme!$2:$5</definedName>
    <definedName name="_xlnm.Print_Titles" localSheetId="6">Ergebnis!$2:$10</definedName>
    <definedName name="_xlnm.Print_Titles" localSheetId="7">Fehlerkontrolle!$2:$15</definedName>
    <definedName name="_xlnm.Print_Titles" localSheetId="3">'Hilfe - Drop-down'!$2:$2</definedName>
    <definedName name="Z_8114C444_8337_4C6A_8249_B490E9E3B426_.wvu.PrintArea" localSheetId="0" hidden="1">'.'!#REF!</definedName>
    <definedName name="Z_8114C444_8337_4C6A_8249_B490E9E3B426_.wvu.PrintArea" localSheetId="5" hidden="1">Diagramme!$B$2:$S$41</definedName>
    <definedName name="Z_8114C444_8337_4C6A_8249_B490E9E3B426_.wvu.PrintArea" localSheetId="6" hidden="1">Ergebnis!$B$2:$T$45</definedName>
    <definedName name="Z_8114C444_8337_4C6A_8249_B490E9E3B426_.wvu.PrintArea" localSheetId="7" hidden="1">Fehlerkontrolle!#REF!</definedName>
    <definedName name="Z_8114C444_8337_4C6A_8249_B490E9E3B426_.wvu.PrintArea" localSheetId="1" hidden="1">Lizenz!$B$2:$K$31</definedName>
    <definedName name="Z_8114C444_8337_4C6A_8249_B490E9E3B426_.wvu.PrintArea" localSheetId="2" hidden="1">Richtlinie!$B$2:$L$21</definedName>
    <definedName name="Z_8114C444_8337_4C6A_8249_B490E9E3B426_.wvu.PrintTitles" localSheetId="4" hidden="1">Checkliste!$2:$10</definedName>
    <definedName name="Z_8114C444_8337_4C6A_8249_B490E9E3B426_.wvu.PrintTitles" localSheetId="5" hidden="1">Diagramme!$2:$5</definedName>
    <definedName name="Z_8114C444_8337_4C6A_8249_B490E9E3B426_.wvu.PrintTitles" localSheetId="6" hidden="1">Ergebnis!$2:$5</definedName>
    <definedName name="Z_8114C444_8337_4C6A_8249_B490E9E3B426_.wvu.PrintTitles" localSheetId="7" hidden="1">Fehlerkontrolle!#REF!</definedName>
    <definedName name="Z_8114C444_8337_4C6A_8249_B490E9E3B426_.wvu.PrintTitles" localSheetId="3" hidden="1">'Hilfe - Drop-down'!$2:$2</definedName>
  </definedNames>
  <calcPr calcId="125725"/>
  <customWorkbookViews>
    <customWorkbookView name="Ralf Bergmeir - Persönliche Ansicht" guid="{8114C444-8337-4C6A-8249-B490E9E3B426}" mergeInterval="0" personalView="1" maximized="1" windowWidth="1383" windowHeight="985" tabRatio="780" activeSheetId="1"/>
  </customWorkbookViews>
</workbook>
</file>

<file path=xl/calcChain.xml><?xml version="1.0" encoding="utf-8"?>
<calcChain xmlns="http://schemas.openxmlformats.org/spreadsheetml/2006/main">
  <c r="O55" i="10"/>
  <c r="O56"/>
  <c r="O57"/>
  <c r="O58"/>
  <c r="O59"/>
  <c r="K55"/>
  <c r="L55"/>
  <c r="M55"/>
  <c r="K56"/>
  <c r="L56"/>
  <c r="M56"/>
  <c r="K57"/>
  <c r="L57"/>
  <c r="M57"/>
  <c r="K58"/>
  <c r="L58"/>
  <c r="M58"/>
  <c r="K59"/>
  <c r="L59"/>
  <c r="M59"/>
  <c r="N59"/>
  <c r="N58"/>
  <c r="N57"/>
  <c r="N56"/>
  <c r="N55"/>
  <c r="F6" i="9" l="1"/>
  <c r="E7"/>
  <c r="Q2" i="3" l="1"/>
  <c r="B2"/>
  <c r="B56" i="10" l="1"/>
  <c r="B60" i="9" s="1"/>
  <c r="C56" i="10"/>
  <c r="B57"/>
  <c r="B61" i="9" s="1"/>
  <c r="C57" i="10"/>
  <c r="B58"/>
  <c r="B62" i="9" s="1"/>
  <c r="C58" i="10"/>
  <c r="B59"/>
  <c r="B63" i="9" s="1"/>
  <c r="C59" i="10"/>
  <c r="M3"/>
  <c r="M4"/>
  <c r="M5"/>
  <c r="M2"/>
  <c r="L3" i="9"/>
  <c r="L4"/>
  <c r="L5"/>
  <c r="L2"/>
  <c r="Q3" i="5"/>
  <c r="Q4"/>
  <c r="Q5"/>
  <c r="Q2"/>
  <c r="Q3" i="3"/>
  <c r="Q4"/>
  <c r="Q5"/>
  <c r="B5" i="5"/>
  <c r="B4"/>
  <c r="B3"/>
  <c r="B2"/>
  <c r="B5" i="10"/>
  <c r="B4"/>
  <c r="B3"/>
  <c r="B2"/>
  <c r="R2" i="16"/>
  <c r="B5" i="9"/>
  <c r="B4"/>
  <c r="B3"/>
  <c r="B2"/>
  <c r="K960" i="3"/>
  <c r="P56" i="10" l="1"/>
  <c r="Q56" s="1"/>
  <c r="R59"/>
  <c r="H491" i="3" s="1"/>
  <c r="P58" i="10"/>
  <c r="Q58" s="1"/>
  <c r="R57"/>
  <c r="H466" i="3" s="1"/>
  <c r="R56" i="10"/>
  <c r="H451" i="3" s="1"/>
  <c r="P59" i="10"/>
  <c r="Q59" s="1"/>
  <c r="R58"/>
  <c r="H476" i="3" s="1"/>
  <c r="P57" i="10"/>
  <c r="Q57" s="1"/>
  <c r="B4" i="3"/>
  <c r="B5"/>
  <c r="B3"/>
  <c r="K13" l="1"/>
  <c r="J13"/>
  <c r="H935" l="1"/>
  <c r="H937"/>
  <c r="H938"/>
  <c r="H939"/>
  <c r="H895"/>
  <c r="H900"/>
  <c r="H901"/>
  <c r="H902"/>
  <c r="H903"/>
  <c r="H904"/>
  <c r="H905"/>
  <c r="H907"/>
  <c r="N65" i="10" l="1"/>
  <c r="N64"/>
  <c r="N63"/>
  <c r="P16" i="9" l="1"/>
  <c r="L16"/>
  <c r="F16" i="15"/>
  <c r="J16" i="9" s="1"/>
  <c r="H15" i="15"/>
  <c r="N16" i="9" s="1"/>
  <c r="O63" i="10" l="1"/>
  <c r="L63"/>
  <c r="M63"/>
  <c r="L64"/>
  <c r="M64"/>
  <c r="L65"/>
  <c r="M65"/>
  <c r="K64"/>
  <c r="K63"/>
  <c r="O60"/>
  <c r="N60"/>
  <c r="M60"/>
  <c r="L60"/>
  <c r="K60"/>
  <c r="O61"/>
  <c r="N61"/>
  <c r="M61"/>
  <c r="L61"/>
  <c r="K61"/>
  <c r="B61"/>
  <c r="B65" i="9" s="1"/>
  <c r="C61" i="10"/>
  <c r="B62"/>
  <c r="B66" i="9" s="1"/>
  <c r="C62" i="10"/>
  <c r="C66" i="9" s="1"/>
  <c r="B63" i="10"/>
  <c r="B67" i="9" s="1"/>
  <c r="C63" i="10"/>
  <c r="B64"/>
  <c r="B68" i="9" s="1"/>
  <c r="C64" i="10"/>
  <c r="O64"/>
  <c r="M14" i="5" l="1"/>
  <c r="P61" i="10"/>
  <c r="Q61" s="1"/>
  <c r="R61"/>
  <c r="R64"/>
  <c r="R63"/>
  <c r="P64"/>
  <c r="Q64" s="1"/>
  <c r="P63"/>
  <c r="Q63" s="1"/>
  <c r="L67"/>
  <c r="M67"/>
  <c r="N67"/>
  <c r="L68"/>
  <c r="M68"/>
  <c r="N68"/>
  <c r="L69"/>
  <c r="M69"/>
  <c r="N69"/>
  <c r="L70"/>
  <c r="M70"/>
  <c r="N70"/>
  <c r="L71"/>
  <c r="M71"/>
  <c r="N71"/>
  <c r="L72"/>
  <c r="M72"/>
  <c r="N72"/>
  <c r="L73"/>
  <c r="M73"/>
  <c r="N73"/>
  <c r="L74"/>
  <c r="M74"/>
  <c r="N74"/>
  <c r="L75"/>
  <c r="M75"/>
  <c r="N75"/>
  <c r="L76"/>
  <c r="M76"/>
  <c r="N76"/>
  <c r="K72"/>
  <c r="L50"/>
  <c r="M50"/>
  <c r="N50"/>
  <c r="L51"/>
  <c r="M51"/>
  <c r="N51"/>
  <c r="L52"/>
  <c r="M52"/>
  <c r="N52"/>
  <c r="L53"/>
  <c r="M53"/>
  <c r="N53"/>
  <c r="L54"/>
  <c r="M54"/>
  <c r="N54"/>
  <c r="L62"/>
  <c r="M62"/>
  <c r="N62"/>
  <c r="K54"/>
  <c r="K53"/>
  <c r="K52"/>
  <c r="K51"/>
  <c r="K50"/>
  <c r="H543" i="3" l="1"/>
  <c r="H562"/>
  <c r="H522"/>
  <c r="K49" i="10"/>
  <c r="N49"/>
  <c r="M49"/>
  <c r="L49"/>
  <c r="O54"/>
  <c r="O53"/>
  <c r="O52"/>
  <c r="O51"/>
  <c r="O50"/>
  <c r="K43"/>
  <c r="L43"/>
  <c r="M43"/>
  <c r="N43"/>
  <c r="K44"/>
  <c r="L44"/>
  <c r="M44"/>
  <c r="N44"/>
  <c r="K45"/>
  <c r="L45"/>
  <c r="M45"/>
  <c r="N45"/>
  <c r="K46"/>
  <c r="L46"/>
  <c r="M46"/>
  <c r="N46"/>
  <c r="K47"/>
  <c r="L47"/>
  <c r="M47"/>
  <c r="N47"/>
  <c r="K48"/>
  <c r="L48"/>
  <c r="M48"/>
  <c r="N48"/>
  <c r="K39"/>
  <c r="L39"/>
  <c r="M39"/>
  <c r="N39"/>
  <c r="K40"/>
  <c r="L40"/>
  <c r="M40"/>
  <c r="N40"/>
  <c r="K41"/>
  <c r="L41"/>
  <c r="M41"/>
  <c r="N41"/>
  <c r="O47"/>
  <c r="O46"/>
  <c r="O45"/>
  <c r="O44"/>
  <c r="O43"/>
  <c r="O40"/>
  <c r="O39"/>
  <c r="B38"/>
  <c r="B42" i="9" s="1"/>
  <c r="C38" i="10"/>
  <c r="C42" i="9" s="1"/>
  <c r="B39" i="10"/>
  <c r="B43" i="9" s="1"/>
  <c r="C39" i="10"/>
  <c r="B40"/>
  <c r="B44" i="9" s="1"/>
  <c r="C40" i="10"/>
  <c r="B41"/>
  <c r="B45" i="9" s="1"/>
  <c r="C41" i="10"/>
  <c r="O41"/>
  <c r="B43"/>
  <c r="B47" i="9" s="1"/>
  <c r="C43" i="10"/>
  <c r="B44"/>
  <c r="B48" i="9" s="1"/>
  <c r="C44" i="10"/>
  <c r="B45"/>
  <c r="B49" i="9" s="1"/>
  <c r="C45" i="10"/>
  <c r="B46"/>
  <c r="B50" i="9" s="1"/>
  <c r="C46" i="10"/>
  <c r="B47"/>
  <c r="B51" i="9" s="1"/>
  <c r="C47" i="10"/>
  <c r="K23"/>
  <c r="L23"/>
  <c r="M23"/>
  <c r="N23"/>
  <c r="K24"/>
  <c r="L24"/>
  <c r="M24"/>
  <c r="N24"/>
  <c r="K25"/>
  <c r="L25"/>
  <c r="M25"/>
  <c r="N25"/>
  <c r="K26"/>
  <c r="L26"/>
  <c r="M26"/>
  <c r="N26"/>
  <c r="K27"/>
  <c r="L27"/>
  <c r="M27"/>
  <c r="N27"/>
  <c r="K28"/>
  <c r="L28"/>
  <c r="M28"/>
  <c r="N28"/>
  <c r="K29"/>
  <c r="L29"/>
  <c r="M29"/>
  <c r="N29"/>
  <c r="K30"/>
  <c r="L30"/>
  <c r="M30"/>
  <c r="N30"/>
  <c r="K31"/>
  <c r="L31"/>
  <c r="M31"/>
  <c r="N31"/>
  <c r="K32"/>
  <c r="L32"/>
  <c r="M32"/>
  <c r="N32"/>
  <c r="K33"/>
  <c r="L33"/>
  <c r="M33"/>
  <c r="N33"/>
  <c r="K34"/>
  <c r="L34"/>
  <c r="M34"/>
  <c r="N34"/>
  <c r="K35"/>
  <c r="L35"/>
  <c r="M35"/>
  <c r="N35"/>
  <c r="K36"/>
  <c r="L36"/>
  <c r="M36"/>
  <c r="N36"/>
  <c r="K37"/>
  <c r="L37"/>
  <c r="M37"/>
  <c r="N37"/>
  <c r="O36"/>
  <c r="O35"/>
  <c r="O34"/>
  <c r="O33"/>
  <c r="O32"/>
  <c r="O31"/>
  <c r="O30"/>
  <c r="O29"/>
  <c r="O28"/>
  <c r="O27"/>
  <c r="O26"/>
  <c r="O25"/>
  <c r="O24"/>
  <c r="O23"/>
  <c r="B23"/>
  <c r="B27" i="9" s="1"/>
  <c r="C23" i="10"/>
  <c r="C27" i="9" s="1"/>
  <c r="B24" i="10"/>
  <c r="B28" i="9" s="1"/>
  <c r="C24" i="10"/>
  <c r="C28" i="9" s="1"/>
  <c r="B25" i="10"/>
  <c r="B29" i="9" s="1"/>
  <c r="C25" i="10"/>
  <c r="C29" i="9" s="1"/>
  <c r="B26" i="10"/>
  <c r="B30" i="9" s="1"/>
  <c r="C26" i="10"/>
  <c r="C30" i="9" s="1"/>
  <c r="B27" i="10"/>
  <c r="B31" i="9" s="1"/>
  <c r="C27" i="10"/>
  <c r="C31" i="9" s="1"/>
  <c r="B28" i="10"/>
  <c r="B32" i="9" s="1"/>
  <c r="C28" i="10"/>
  <c r="C32" i="9" s="1"/>
  <c r="B29" i="10"/>
  <c r="B33" i="9" s="1"/>
  <c r="C29" i="10"/>
  <c r="C33" i="9" s="1"/>
  <c r="B30" i="10"/>
  <c r="B34" i="9" s="1"/>
  <c r="C30" i="10"/>
  <c r="C34" i="9" s="1"/>
  <c r="B31" i="10"/>
  <c r="B35" i="9" s="1"/>
  <c r="C31" i="10"/>
  <c r="C35" i="9" s="1"/>
  <c r="B32" i="10"/>
  <c r="B36" i="9" s="1"/>
  <c r="C32" i="10"/>
  <c r="C36" i="9" s="1"/>
  <c r="B33" i="10"/>
  <c r="B37" i="9" s="1"/>
  <c r="C33" i="10"/>
  <c r="C37" i="9" s="1"/>
  <c r="B34" i="10"/>
  <c r="B38" i="9" s="1"/>
  <c r="C34" i="10"/>
  <c r="C38" i="9" s="1"/>
  <c r="B35" i="10"/>
  <c r="B39" i="9" s="1"/>
  <c r="C35" i="10"/>
  <c r="C39" i="9" s="1"/>
  <c r="B36" i="10"/>
  <c r="B40" i="9" s="1"/>
  <c r="C36" i="10"/>
  <c r="C40" i="9" s="1"/>
  <c r="K17" i="10"/>
  <c r="L17"/>
  <c r="M17"/>
  <c r="N17"/>
  <c r="K18"/>
  <c r="L18"/>
  <c r="M18"/>
  <c r="N18"/>
  <c r="K19"/>
  <c r="L19"/>
  <c r="M19"/>
  <c r="N19"/>
  <c r="K20"/>
  <c r="L20"/>
  <c r="M20"/>
  <c r="N20"/>
  <c r="K21"/>
  <c r="L21"/>
  <c r="M21"/>
  <c r="N21"/>
  <c r="O20"/>
  <c r="O19"/>
  <c r="O18"/>
  <c r="B18"/>
  <c r="B22" i="9" s="1"/>
  <c r="C18" i="10"/>
  <c r="C22" i="9" s="1"/>
  <c r="B19" i="10"/>
  <c r="B23" i="9" s="1"/>
  <c r="C19" i="10"/>
  <c r="C23" i="9" s="1"/>
  <c r="B20" i="10"/>
  <c r="B24" i="9" s="1"/>
  <c r="C20" i="10"/>
  <c r="C24" i="9" s="1"/>
  <c r="K67" i="10"/>
  <c r="K68"/>
  <c r="K69"/>
  <c r="K70"/>
  <c r="K71"/>
  <c r="K73"/>
  <c r="K74"/>
  <c r="K75"/>
  <c r="K76"/>
  <c r="O75"/>
  <c r="O74"/>
  <c r="O73"/>
  <c r="O72"/>
  <c r="O71"/>
  <c r="O70"/>
  <c r="O69"/>
  <c r="O68"/>
  <c r="O67"/>
  <c r="B67"/>
  <c r="B71" i="9" s="1"/>
  <c r="C67" i="10"/>
  <c r="B68"/>
  <c r="B72" i="9" s="1"/>
  <c r="C68" i="10"/>
  <c r="B69"/>
  <c r="B73" i="9" s="1"/>
  <c r="C69" i="10"/>
  <c r="B70"/>
  <c r="B74" i="9" s="1"/>
  <c r="C70" i="10"/>
  <c r="B71"/>
  <c r="B75" i="9" s="1"/>
  <c r="C71" i="10"/>
  <c r="B72"/>
  <c r="B76" i="9" s="1"/>
  <c r="C72" i="10"/>
  <c r="B73"/>
  <c r="B77" i="9" s="1"/>
  <c r="C73" i="10"/>
  <c r="B74"/>
  <c r="B78" i="9" s="1"/>
  <c r="C74" i="10"/>
  <c r="B75"/>
  <c r="B79" i="9" s="1"/>
  <c r="C75" i="10"/>
  <c r="K78"/>
  <c r="L78"/>
  <c r="M78"/>
  <c r="N78"/>
  <c r="K79"/>
  <c r="L79"/>
  <c r="M79"/>
  <c r="N79"/>
  <c r="K80"/>
  <c r="L80"/>
  <c r="M80"/>
  <c r="N80"/>
  <c r="O79"/>
  <c r="O78"/>
  <c r="B78"/>
  <c r="B82" i="9" s="1"/>
  <c r="C78" i="10"/>
  <c r="B79"/>
  <c r="B83" i="9" s="1"/>
  <c r="C79" i="10"/>
  <c r="K82"/>
  <c r="L82"/>
  <c r="M82"/>
  <c r="N82"/>
  <c r="K83"/>
  <c r="L83"/>
  <c r="M83"/>
  <c r="N83"/>
  <c r="K84"/>
  <c r="L84"/>
  <c r="M84"/>
  <c r="N84"/>
  <c r="K85"/>
  <c r="L85"/>
  <c r="M85"/>
  <c r="N85"/>
  <c r="K86"/>
  <c r="L86"/>
  <c r="M86"/>
  <c r="N86"/>
  <c r="K87"/>
  <c r="L87"/>
  <c r="M87"/>
  <c r="N87"/>
  <c r="K88"/>
  <c r="L88"/>
  <c r="M88"/>
  <c r="N88"/>
  <c r="K89"/>
  <c r="L89"/>
  <c r="M89"/>
  <c r="N89"/>
  <c r="K90"/>
  <c r="L90"/>
  <c r="M90"/>
  <c r="N90"/>
  <c r="O89"/>
  <c r="O88"/>
  <c r="O87"/>
  <c r="O86"/>
  <c r="O85"/>
  <c r="O84"/>
  <c r="O83"/>
  <c r="O82"/>
  <c r="B82"/>
  <c r="B86" i="9" s="1"/>
  <c r="C82" i="10"/>
  <c r="B83"/>
  <c r="B87" i="9" s="1"/>
  <c r="C83" i="10"/>
  <c r="B84"/>
  <c r="B88" i="9" s="1"/>
  <c r="C84" i="10"/>
  <c r="B85"/>
  <c r="B89" i="9" s="1"/>
  <c r="C85" i="10"/>
  <c r="B86"/>
  <c r="B90" i="9" s="1"/>
  <c r="C86" i="10"/>
  <c r="B87"/>
  <c r="B91" i="9" s="1"/>
  <c r="C87" i="10"/>
  <c r="B88"/>
  <c r="B92" i="9" s="1"/>
  <c r="C88" i="10"/>
  <c r="B89"/>
  <c r="B93" i="9" s="1"/>
  <c r="C89" i="10"/>
  <c r="K92"/>
  <c r="L92"/>
  <c r="M92"/>
  <c r="N92"/>
  <c r="K93"/>
  <c r="L93"/>
  <c r="M93"/>
  <c r="N93"/>
  <c r="K94"/>
  <c r="L94"/>
  <c r="M94"/>
  <c r="N94"/>
  <c r="K95"/>
  <c r="L95"/>
  <c r="M95"/>
  <c r="N95"/>
  <c r="O94"/>
  <c r="O93"/>
  <c r="O92"/>
  <c r="B92"/>
  <c r="B96" i="9" s="1"/>
  <c r="C92" i="10"/>
  <c r="B93"/>
  <c r="B97" i="9" s="1"/>
  <c r="C93" i="10"/>
  <c r="B94"/>
  <c r="B98" i="9" s="1"/>
  <c r="C94" i="10"/>
  <c r="O17"/>
  <c r="B52"/>
  <c r="B56" i="9" s="1"/>
  <c r="C52" i="10"/>
  <c r="B50"/>
  <c r="B54" i="9" s="1"/>
  <c r="C50" i="10"/>
  <c r="B51"/>
  <c r="B55" i="9" s="1"/>
  <c r="C51" i="10"/>
  <c r="B53"/>
  <c r="B57" i="9" s="1"/>
  <c r="C53" i="10"/>
  <c r="B54"/>
  <c r="B58" i="9" s="1"/>
  <c r="C54" i="10"/>
  <c r="B55"/>
  <c r="B59" i="9" s="1"/>
  <c r="C55" i="10"/>
  <c r="B60"/>
  <c r="B64" i="9" s="1"/>
  <c r="C60" i="10"/>
  <c r="B17"/>
  <c r="B21" i="9" s="1"/>
  <c r="C17" i="10"/>
  <c r="C21" i="9" s="1"/>
  <c r="O95" i="10"/>
  <c r="O90"/>
  <c r="O80"/>
  <c r="O76"/>
  <c r="K65"/>
  <c r="K62" s="1"/>
  <c r="O65"/>
  <c r="O62" s="1"/>
  <c r="O48"/>
  <c r="O37"/>
  <c r="O21"/>
  <c r="E8" i="9"/>
  <c r="E9"/>
  <c r="I3" i="5"/>
  <c r="I4"/>
  <c r="I5"/>
  <c r="I2"/>
  <c r="K1" i="1"/>
  <c r="L1" i="15" s="1"/>
  <c r="R6" i="10"/>
  <c r="R6" i="9"/>
  <c r="C4" i="14"/>
  <c r="A1"/>
  <c r="A10" s="1"/>
  <c r="C3"/>
  <c r="B1"/>
  <c r="F10" s="1"/>
  <c r="C1"/>
  <c r="L10" s="1"/>
  <c r="D1"/>
  <c r="R10" s="1"/>
  <c r="T28" s="1"/>
  <c r="E1"/>
  <c r="X10" s="1"/>
  <c r="Z29" s="1"/>
  <c r="S6" i="5"/>
  <c r="B76" i="10"/>
  <c r="B80" i="9" s="1"/>
  <c r="C76" i="10"/>
  <c r="B90"/>
  <c r="B94" i="9" s="1"/>
  <c r="C90" i="10"/>
  <c r="B80"/>
  <c r="B84" i="9" s="1"/>
  <c r="C80" i="10"/>
  <c r="B65"/>
  <c r="B69" i="9" s="1"/>
  <c r="C65" i="10"/>
  <c r="B48"/>
  <c r="B52" i="9" s="1"/>
  <c r="C48" i="10"/>
  <c r="B95"/>
  <c r="B99" i="9" s="1"/>
  <c r="C95" i="10"/>
  <c r="B37"/>
  <c r="B41" i="9" s="1"/>
  <c r="C37" i="10"/>
  <c r="C41" i="9" s="1"/>
  <c r="B21" i="10"/>
  <c r="B25" i="9" s="1"/>
  <c r="C21" i="10"/>
  <c r="C25" i="9" s="1"/>
  <c r="C91" i="10"/>
  <c r="B91"/>
  <c r="B95" i="9" s="1"/>
  <c r="C81" i="10"/>
  <c r="M17" i="5" s="1"/>
  <c r="B81" i="10"/>
  <c r="B85" i="9" s="1"/>
  <c r="C77" i="10"/>
  <c r="M16" i="5" s="1"/>
  <c r="B77" i="10"/>
  <c r="B81" i="9" s="1"/>
  <c r="C66" i="10"/>
  <c r="M15" i="5" s="1"/>
  <c r="B66" i="10"/>
  <c r="B70" i="9" s="1"/>
  <c r="C49" i="10"/>
  <c r="C53" i="9" s="1"/>
  <c r="B49" i="10"/>
  <c r="B53" i="9" s="1"/>
  <c r="C42" i="10"/>
  <c r="M12" i="5" s="1"/>
  <c r="B42" i="10"/>
  <c r="B46" i="9" s="1"/>
  <c r="C22" i="10"/>
  <c r="C26" i="9" s="1"/>
  <c r="B22" i="10"/>
  <c r="B26" i="9" s="1"/>
  <c r="C16" i="10"/>
  <c r="C20" i="9" s="1"/>
  <c r="B16" i="10"/>
  <c r="B20" i="9" s="1"/>
  <c r="R6" i="3"/>
  <c r="N16"/>
  <c r="N22" i="14" l="1"/>
  <c r="N17"/>
  <c r="N13"/>
  <c r="N20"/>
  <c r="N15"/>
  <c r="N18"/>
  <c r="N12"/>
  <c r="N11"/>
  <c r="N16"/>
  <c r="N19"/>
  <c r="O49" i="10"/>
  <c r="N21" i="14"/>
  <c r="T24"/>
  <c r="T29"/>
  <c r="N14"/>
  <c r="C38"/>
  <c r="C37"/>
  <c r="C35"/>
  <c r="C16"/>
  <c r="C36"/>
  <c r="C41"/>
  <c r="C12"/>
  <c r="C17"/>
  <c r="C21"/>
  <c r="C22"/>
  <c r="C30"/>
  <c r="C40"/>
  <c r="Z13"/>
  <c r="T21"/>
  <c r="T18"/>
  <c r="T13"/>
  <c r="P39" i="10"/>
  <c r="Q39" s="1"/>
  <c r="P40"/>
  <c r="Q40" s="1"/>
  <c r="R39"/>
  <c r="R40"/>
  <c r="R41"/>
  <c r="P41"/>
  <c r="Q41" s="1"/>
  <c r="R43"/>
  <c r="P44"/>
  <c r="Q44" s="1"/>
  <c r="R44"/>
  <c r="P45"/>
  <c r="Q45" s="1"/>
  <c r="R46"/>
  <c r="R47"/>
  <c r="R45"/>
  <c r="P43"/>
  <c r="Q43" s="1"/>
  <c r="P46"/>
  <c r="Q46" s="1"/>
  <c r="P47"/>
  <c r="Q47" s="1"/>
  <c r="M42"/>
  <c r="L42"/>
  <c r="O42"/>
  <c r="R36"/>
  <c r="R23"/>
  <c r="R35"/>
  <c r="P35"/>
  <c r="Q35" s="1"/>
  <c r="R34"/>
  <c r="P27"/>
  <c r="R33"/>
  <c r="P36"/>
  <c r="Q36" s="1"/>
  <c r="R24"/>
  <c r="P25"/>
  <c r="P34"/>
  <c r="Q34" s="1"/>
  <c r="P26"/>
  <c r="R26"/>
  <c r="P30"/>
  <c r="Q30" s="1"/>
  <c r="R30"/>
  <c r="P33"/>
  <c r="Q33" s="1"/>
  <c r="P31"/>
  <c r="Q31" s="1"/>
  <c r="P29"/>
  <c r="Q29" s="1"/>
  <c r="R29"/>
  <c r="R28"/>
  <c r="P28"/>
  <c r="R25"/>
  <c r="R32"/>
  <c r="P32"/>
  <c r="Q32" s="1"/>
  <c r="P23"/>
  <c r="P24"/>
  <c r="R31"/>
  <c r="R27"/>
  <c r="R18"/>
  <c r="P18"/>
  <c r="Q18" s="1"/>
  <c r="P19"/>
  <c r="Q19" s="1"/>
  <c r="R20"/>
  <c r="R19"/>
  <c r="P20"/>
  <c r="Q20" s="1"/>
  <c r="P72"/>
  <c r="Q72" s="1"/>
  <c r="K66"/>
  <c r="R69"/>
  <c r="N66"/>
  <c r="R75"/>
  <c r="R73"/>
  <c r="R68"/>
  <c r="M66"/>
  <c r="R70"/>
  <c r="P68"/>
  <c r="Q68" s="1"/>
  <c r="P73"/>
  <c r="Q73" s="1"/>
  <c r="R71"/>
  <c r="P67"/>
  <c r="Q67" s="1"/>
  <c r="R74"/>
  <c r="P75"/>
  <c r="Q75" s="1"/>
  <c r="P70"/>
  <c r="Q70" s="1"/>
  <c r="L66"/>
  <c r="P74"/>
  <c r="Q74" s="1"/>
  <c r="P69"/>
  <c r="Q69" s="1"/>
  <c r="P71"/>
  <c r="Q71" s="1"/>
  <c r="R72"/>
  <c r="R67"/>
  <c r="R78"/>
  <c r="P78"/>
  <c r="Q78" s="1"/>
  <c r="R79"/>
  <c r="P79"/>
  <c r="Q79" s="1"/>
  <c r="O77"/>
  <c r="M77"/>
  <c r="L77"/>
  <c r="K81"/>
  <c r="O81"/>
  <c r="N81"/>
  <c r="M81"/>
  <c r="L81"/>
  <c r="P84"/>
  <c r="Q84" s="1"/>
  <c r="R84"/>
  <c r="R83"/>
  <c r="P82"/>
  <c r="Q82" s="1"/>
  <c r="P83"/>
  <c r="Q83" s="1"/>
  <c r="R82"/>
  <c r="R86"/>
  <c r="P85"/>
  <c r="Q85" s="1"/>
  <c r="R87"/>
  <c r="R88"/>
  <c r="P87"/>
  <c r="Q87" s="1"/>
  <c r="P88"/>
  <c r="Q88" s="1"/>
  <c r="P86"/>
  <c r="Q86" s="1"/>
  <c r="R85"/>
  <c r="R89"/>
  <c r="P89"/>
  <c r="Q89" s="1"/>
  <c r="P92"/>
  <c r="Q92" s="1"/>
  <c r="P94"/>
  <c r="Q94" s="1"/>
  <c r="R94"/>
  <c r="R92"/>
  <c r="P93"/>
  <c r="Q93" s="1"/>
  <c r="R93"/>
  <c r="C85" i="9"/>
  <c r="R53" i="10"/>
  <c r="P52"/>
  <c r="Q52" s="1"/>
  <c r="L16"/>
  <c r="O9" i="5" s="1"/>
  <c r="M13"/>
  <c r="M11"/>
  <c r="R76" i="10"/>
  <c r="C70" i="9"/>
  <c r="O22" i="10"/>
  <c r="R10" i="5" s="1"/>
  <c r="N38" i="10"/>
  <c r="M16"/>
  <c r="P9" i="5" s="1"/>
  <c r="R90" i="10"/>
  <c r="L22"/>
  <c r="O10" i="5" s="1"/>
  <c r="K22" i="10"/>
  <c r="N10" i="5" s="1"/>
  <c r="P53" i="10"/>
  <c r="Q53" s="1"/>
  <c r="K91"/>
  <c r="M10" i="5"/>
  <c r="C46" i="9"/>
  <c r="P65" i="10"/>
  <c r="Q65" s="1"/>
  <c r="P37"/>
  <c r="P41" i="9" s="1"/>
  <c r="P95" i="10"/>
  <c r="Q95" s="1"/>
  <c r="P80"/>
  <c r="Q80" s="1"/>
  <c r="K38"/>
  <c r="L38"/>
  <c r="N16"/>
  <c r="Q9" i="5" s="1"/>
  <c r="R95" i="10"/>
  <c r="P90"/>
  <c r="Q90" s="1"/>
  <c r="K77"/>
  <c r="P51"/>
  <c r="Q51" s="1"/>
  <c r="R60"/>
  <c r="R51"/>
  <c r="R55"/>
  <c r="H447" i="3" s="1"/>
  <c r="R65" i="10"/>
  <c r="R48"/>
  <c r="O66"/>
  <c r="K42"/>
  <c r="P50"/>
  <c r="Q50" s="1"/>
  <c r="R37"/>
  <c r="H269" i="3" s="1"/>
  <c r="C5" i="14"/>
  <c r="O16" i="10"/>
  <c r="P17"/>
  <c r="R17"/>
  <c r="K16"/>
  <c r="N9" i="5" s="1"/>
  <c r="M22" i="10"/>
  <c r="P10" i="5" s="1"/>
  <c r="N22" i="10"/>
  <c r="Q10" i="5" s="1"/>
  <c r="N77" i="10"/>
  <c r="M91"/>
  <c r="O91"/>
  <c r="L91"/>
  <c r="N91"/>
  <c r="H14" i="14"/>
  <c r="H22"/>
  <c r="H18"/>
  <c r="H16"/>
  <c r="H13"/>
  <c r="Z17"/>
  <c r="C81" i="9"/>
  <c r="H11" i="14"/>
  <c r="T16"/>
  <c r="Z14"/>
  <c r="T22"/>
  <c r="P60" i="10"/>
  <c r="N42"/>
  <c r="H17" i="14"/>
  <c r="C95" i="9"/>
  <c r="M18" i="5"/>
  <c r="C34" i="14"/>
  <c r="C28"/>
  <c r="C19"/>
  <c r="C31"/>
  <c r="C20"/>
  <c r="C18"/>
  <c r="C13"/>
  <c r="C14"/>
  <c r="C32"/>
  <c r="C11"/>
  <c r="C29"/>
  <c r="C27"/>
  <c r="C25"/>
  <c r="C39"/>
  <c r="C26"/>
  <c r="C15"/>
  <c r="Z21"/>
  <c r="H12"/>
  <c r="C23"/>
  <c r="H21"/>
  <c r="H15"/>
  <c r="M9" i="5"/>
  <c r="P21" i="10"/>
  <c r="R21"/>
  <c r="Z18" i="14"/>
  <c r="Z27"/>
  <c r="Z16"/>
  <c r="Z20"/>
  <c r="Z11"/>
  <c r="Z30"/>
  <c r="Z15"/>
  <c r="Z22"/>
  <c r="Z25"/>
  <c r="Z12"/>
  <c r="Z19"/>
  <c r="P54" i="10"/>
  <c r="R54"/>
  <c r="Z26" i="14"/>
  <c r="H20"/>
  <c r="Z24"/>
  <c r="T30"/>
  <c r="T17"/>
  <c r="T27"/>
  <c r="T23"/>
  <c r="T15"/>
  <c r="T26"/>
  <c r="T19"/>
  <c r="T20"/>
  <c r="T12"/>
  <c r="T25"/>
  <c r="T14"/>
  <c r="Z23"/>
  <c r="H19"/>
  <c r="C33"/>
  <c r="C24"/>
  <c r="T11"/>
  <c r="Z28"/>
  <c r="M38" i="10"/>
  <c r="O38"/>
  <c r="P76"/>
  <c r="P48"/>
  <c r="R80"/>
  <c r="P55"/>
  <c r="R50"/>
  <c r="R52"/>
  <c r="H852" i="3" l="1"/>
  <c r="H906"/>
  <c r="H358"/>
  <c r="H886"/>
  <c r="H393"/>
  <c r="H372"/>
  <c r="H436"/>
  <c r="H211"/>
  <c r="H897"/>
  <c r="H734"/>
  <c r="H224"/>
  <c r="H218"/>
  <c r="H933"/>
  <c r="H846"/>
  <c r="H126"/>
  <c r="H793"/>
  <c r="H368"/>
  <c r="H891"/>
  <c r="H737"/>
  <c r="H186"/>
  <c r="H421"/>
  <c r="H720"/>
  <c r="H35"/>
  <c r="H205"/>
  <c r="H233"/>
  <c r="H19"/>
  <c r="H208"/>
  <c r="H356"/>
  <c r="H579"/>
  <c r="H878"/>
  <c r="H808"/>
  <c r="H236"/>
  <c r="H825"/>
  <c r="H872"/>
  <c r="H361"/>
  <c r="H335"/>
  <c r="H441"/>
  <c r="H404"/>
  <c r="H771"/>
  <c r="H709"/>
  <c r="H72"/>
  <c r="H173"/>
  <c r="H244"/>
  <c r="H305"/>
  <c r="H501"/>
  <c r="H601"/>
  <c r="H755"/>
  <c r="H749"/>
  <c r="H103"/>
  <c r="H365"/>
  <c r="H291"/>
  <c r="H849"/>
  <c r="H743"/>
  <c r="H758"/>
  <c r="H227"/>
  <c r="H221"/>
  <c r="H230"/>
  <c r="H936"/>
  <c r="H940"/>
  <c r="H927"/>
  <c r="H105"/>
  <c r="N10" i="14"/>
  <c r="Q23" i="9"/>
  <c r="P34"/>
  <c r="Q35"/>
  <c r="R38"/>
  <c r="P39"/>
  <c r="P23"/>
  <c r="R40"/>
  <c r="P22"/>
  <c r="Q34"/>
  <c r="Q26" i="10"/>
  <c r="P30" i="9"/>
  <c r="Q30"/>
  <c r="R30"/>
  <c r="P36"/>
  <c r="R39"/>
  <c r="Q22"/>
  <c r="Q24"/>
  <c r="Q36"/>
  <c r="R22"/>
  <c r="Q25" i="10"/>
  <c r="P29" i="9"/>
  <c r="Q29"/>
  <c r="R29"/>
  <c r="Q23" i="10"/>
  <c r="P27" i="9"/>
  <c r="Q27"/>
  <c r="R27"/>
  <c r="R24"/>
  <c r="R35"/>
  <c r="R36"/>
  <c r="Q39"/>
  <c r="P35"/>
  <c r="Q24" i="10"/>
  <c r="Q28" i="9"/>
  <c r="R28"/>
  <c r="P28"/>
  <c r="P40"/>
  <c r="P24"/>
  <c r="Q27" i="10"/>
  <c r="R31" i="9"/>
  <c r="P31"/>
  <c r="Q31"/>
  <c r="P37"/>
  <c r="P38"/>
  <c r="R34"/>
  <c r="R23"/>
  <c r="R33"/>
  <c r="Q37"/>
  <c r="Q28" i="10"/>
  <c r="R32" i="9"/>
  <c r="Q32"/>
  <c r="P32"/>
  <c r="Q33"/>
  <c r="Q40"/>
  <c r="Q38"/>
  <c r="R37"/>
  <c r="P33"/>
  <c r="P42" i="10"/>
  <c r="P66"/>
  <c r="P77"/>
  <c r="P81"/>
  <c r="Q41" i="9"/>
  <c r="Q37" i="10"/>
  <c r="R41" i="9"/>
  <c r="P22" i="10"/>
  <c r="S10" i="5" s="1"/>
  <c r="P38" i="10"/>
  <c r="Q48"/>
  <c r="T10" i="14"/>
  <c r="R10" i="10"/>
  <c r="E15" i="5" s="1"/>
  <c r="C10" i="14"/>
  <c r="Q17" i="10"/>
  <c r="Q21" i="9"/>
  <c r="P21"/>
  <c r="R21"/>
  <c r="P25"/>
  <c r="Q21" i="10"/>
  <c r="Q25" i="9"/>
  <c r="R25"/>
  <c r="Q54" i="10"/>
  <c r="R9" i="5"/>
  <c r="P16" i="10"/>
  <c r="Q55"/>
  <c r="Q76"/>
  <c r="Q60"/>
  <c r="Z10" i="14"/>
  <c r="H10"/>
  <c r="P91" i="10"/>
  <c r="G5" i="14" l="1"/>
  <c r="H5" s="1"/>
  <c r="I5" s="1"/>
  <c r="J5" s="1"/>
  <c r="G4"/>
  <c r="H4" s="1"/>
  <c r="I4" s="1"/>
  <c r="J4" s="1"/>
  <c r="Q26" i="9"/>
  <c r="R26" s="1"/>
  <c r="S9" i="5"/>
  <c r="Q20" i="9"/>
  <c r="Q10" i="10"/>
  <c r="O17" i="9" s="1"/>
  <c r="K4" i="14" l="1"/>
  <c r="M4"/>
  <c r="H30" i="1" s="1"/>
  <c r="P26" i="9"/>
  <c r="R20"/>
  <c r="P20"/>
  <c r="M10" i="3" l="1"/>
  <c r="B22" i="5"/>
  <c r="N21" s="1"/>
  <c r="N14" s="1"/>
  <c r="G1" i="14"/>
  <c r="A11" i="9"/>
  <c r="Q61" l="1"/>
  <c r="R61"/>
  <c r="P63"/>
  <c r="P60"/>
  <c r="Q63"/>
  <c r="Q60"/>
  <c r="R63"/>
  <c r="R60"/>
  <c r="Q62"/>
  <c r="P62"/>
  <c r="P61"/>
  <c r="R62"/>
  <c r="Q12" i="5"/>
  <c r="P14"/>
  <c r="O15"/>
  <c r="Q13"/>
  <c r="R14"/>
  <c r="Q17"/>
  <c r="Q14"/>
  <c r="R18"/>
  <c r="P16"/>
  <c r="N13"/>
  <c r="N18"/>
  <c r="P18"/>
  <c r="R15"/>
  <c r="O17"/>
  <c r="R16"/>
  <c r="O14"/>
  <c r="S19"/>
  <c r="G19" s="1"/>
  <c r="P17"/>
  <c r="P15"/>
  <c r="P13"/>
  <c r="S12"/>
  <c r="S16"/>
  <c r="R12"/>
  <c r="N17"/>
  <c r="S11"/>
  <c r="N16"/>
  <c r="N11"/>
  <c r="Q11"/>
  <c r="R11"/>
  <c r="O18"/>
  <c r="R17"/>
  <c r="O11"/>
  <c r="R13"/>
  <c r="S17"/>
  <c r="N12"/>
  <c r="O16"/>
  <c r="N15"/>
  <c r="O12"/>
  <c r="S18"/>
  <c r="P12"/>
  <c r="Q18"/>
  <c r="O13"/>
  <c r="P11"/>
  <c r="Q15"/>
  <c r="S15"/>
  <c r="Q16"/>
  <c r="P67" i="9"/>
  <c r="Q67"/>
  <c r="R67"/>
  <c r="R68"/>
  <c r="P68"/>
  <c r="Q68"/>
  <c r="R65"/>
  <c r="P65"/>
  <c r="Q65"/>
  <c r="P64"/>
  <c r="Q64"/>
  <c r="R64"/>
  <c r="P45"/>
  <c r="Q45"/>
  <c r="R84"/>
  <c r="Q79"/>
  <c r="R52"/>
  <c r="R92"/>
  <c r="Q47"/>
  <c r="P80"/>
  <c r="P97"/>
  <c r="Q99"/>
  <c r="Q97"/>
  <c r="R59"/>
  <c r="R94"/>
  <c r="R58"/>
  <c r="Q56"/>
  <c r="R54"/>
  <c r="Q83"/>
  <c r="P48"/>
  <c r="Q86"/>
  <c r="Q72"/>
  <c r="R87"/>
  <c r="Q55"/>
  <c r="P50"/>
  <c r="R91"/>
  <c r="R74"/>
  <c r="R71"/>
  <c r="R72"/>
  <c r="P52"/>
  <c r="Q84"/>
  <c r="P57"/>
  <c r="Q59"/>
  <c r="Q58"/>
  <c r="P69"/>
  <c r="Q54"/>
  <c r="P54"/>
  <c r="P79"/>
  <c r="P47"/>
  <c r="R96"/>
  <c r="Q90"/>
  <c r="P88"/>
  <c r="P76"/>
  <c r="P77"/>
  <c r="R44"/>
  <c r="R80"/>
  <c r="R99"/>
  <c r="P83"/>
  <c r="R48"/>
  <c r="R50"/>
  <c r="Q88"/>
  <c r="Q89"/>
  <c r="R82"/>
  <c r="Q74"/>
  <c r="Q75"/>
  <c r="P59"/>
  <c r="P99"/>
  <c r="R56"/>
  <c r="P84"/>
  <c r="Q94"/>
  <c r="A13"/>
  <c r="P93"/>
  <c r="R79"/>
  <c r="Q49"/>
  <c r="Q98"/>
  <c r="R90"/>
  <c r="R86"/>
  <c r="Q92"/>
  <c r="Q71"/>
  <c r="P75"/>
  <c r="Q52"/>
  <c r="P58"/>
  <c r="Q57"/>
  <c r="Q69"/>
  <c r="P56"/>
  <c r="R69"/>
  <c r="R55"/>
  <c r="P94"/>
  <c r="Q93"/>
  <c r="Q78"/>
  <c r="P49"/>
  <c r="R47"/>
  <c r="R49"/>
  <c r="R98"/>
  <c r="R97"/>
  <c r="Q87"/>
  <c r="P91"/>
  <c r="Q91"/>
  <c r="P89"/>
  <c r="R76"/>
  <c r="Q76"/>
  <c r="P74"/>
  <c r="Q73"/>
  <c r="Q44"/>
  <c r="R45"/>
  <c r="R43"/>
  <c r="Q80"/>
  <c r="R57"/>
  <c r="P55"/>
  <c r="P78"/>
  <c r="Q50"/>
  <c r="Q96"/>
  <c r="P90"/>
  <c r="P82"/>
  <c r="Q77"/>
  <c r="P72"/>
  <c r="P43"/>
  <c r="R93"/>
  <c r="R83"/>
  <c r="R78"/>
  <c r="Q48"/>
  <c r="Q51"/>
  <c r="R51"/>
  <c r="P51"/>
  <c r="P98"/>
  <c r="P96"/>
  <c r="P92"/>
  <c r="P87"/>
  <c r="R89"/>
  <c r="R88"/>
  <c r="P86"/>
  <c r="Q82"/>
  <c r="P73"/>
  <c r="R73"/>
  <c r="P71"/>
  <c r="R75"/>
  <c r="R77"/>
  <c r="P44"/>
  <c r="Q43"/>
  <c r="C63" l="1"/>
  <c r="C60"/>
  <c r="C62"/>
  <c r="C61"/>
  <c r="N19" i="5"/>
  <c r="Q19"/>
  <c r="O19"/>
  <c r="P19"/>
  <c r="C67" i="9"/>
  <c r="C68"/>
  <c r="C65"/>
  <c r="C64"/>
  <c r="C77"/>
  <c r="C93"/>
  <c r="C74"/>
  <c r="C99"/>
  <c r="Q70"/>
  <c r="P70" s="1"/>
  <c r="C78"/>
  <c r="C89"/>
  <c r="C43"/>
  <c r="C84"/>
  <c r="C90"/>
  <c r="C59"/>
  <c r="C49"/>
  <c r="C73"/>
  <c r="C47"/>
  <c r="C48"/>
  <c r="Q42"/>
  <c r="P42" s="1"/>
  <c r="C69"/>
  <c r="Q95"/>
  <c r="P95" s="1"/>
  <c r="C55"/>
  <c r="C57"/>
  <c r="C97"/>
  <c r="C92"/>
  <c r="C91"/>
  <c r="C72"/>
  <c r="C76"/>
  <c r="C58"/>
  <c r="C98"/>
  <c r="C86"/>
  <c r="C75"/>
  <c r="Q85"/>
  <c r="R85" s="1"/>
  <c r="C54"/>
  <c r="C56"/>
  <c r="C50"/>
  <c r="C51"/>
  <c r="C52"/>
  <c r="C79"/>
  <c r="C96"/>
  <c r="C87"/>
  <c r="C82"/>
  <c r="C71"/>
  <c r="C44"/>
  <c r="C45"/>
  <c r="Q46"/>
  <c r="P46" s="1"/>
  <c r="C94"/>
  <c r="C83"/>
  <c r="Q81"/>
  <c r="R81" s="1"/>
  <c r="C80"/>
  <c r="C88"/>
  <c r="R19" i="5" l="1"/>
  <c r="R46" i="9"/>
  <c r="R70"/>
  <c r="R42"/>
  <c r="P85"/>
  <c r="P81"/>
  <c r="R95"/>
  <c r="P49" i="10"/>
  <c r="P62"/>
  <c r="S14" i="5" l="1"/>
  <c r="Q66" i="9"/>
  <c r="S13" i="5"/>
  <c r="Q53" i="9"/>
  <c r="R53" l="1"/>
  <c r="P53"/>
  <c r="R66"/>
  <c r="P66"/>
</calcChain>
</file>

<file path=xl/comments1.xml><?xml version="1.0" encoding="utf-8"?>
<comments xmlns="http://schemas.openxmlformats.org/spreadsheetml/2006/main">
  <authors>
    <author>Ralf Bergmeir</author>
  </authors>
  <commentList>
    <comment ref="G9" authorId="0">
      <text>
        <r>
          <rPr>
            <b/>
            <sz val="9"/>
            <color indexed="81"/>
            <rFont val="Tahoma"/>
            <family val="2"/>
          </rPr>
          <t>Grün</t>
        </r>
        <r>
          <rPr>
            <sz val="9"/>
            <color indexed="81"/>
            <rFont val="Tahoma"/>
            <family val="2"/>
          </rPr>
          <t xml:space="preserve"> = in Ordnung
</t>
        </r>
        <r>
          <rPr>
            <b/>
            <sz val="9"/>
            <color indexed="81"/>
            <rFont val="Tahoma"/>
            <family val="2"/>
          </rPr>
          <t>Gelb</t>
        </r>
        <r>
          <rPr>
            <sz val="9"/>
            <color indexed="81"/>
            <rFont val="Tahoma"/>
            <family val="2"/>
          </rPr>
          <t xml:space="preserve"> = teilweise erledigt, Nacharbeiten sind notwendig
</t>
        </r>
        <r>
          <rPr>
            <b/>
            <sz val="9"/>
            <color indexed="81"/>
            <rFont val="Tahoma"/>
            <family val="2"/>
          </rPr>
          <t>Rot</t>
        </r>
        <r>
          <rPr>
            <sz val="9"/>
            <color indexed="81"/>
            <rFont val="Tahoma"/>
            <family val="2"/>
          </rPr>
          <t xml:space="preserve"> =  nicht umgesetzt, Umsetzung ist Notwendig
</t>
        </r>
        <r>
          <rPr>
            <b/>
            <sz val="9"/>
            <color indexed="81"/>
            <rFont val="Tahoma"/>
            <family val="2"/>
          </rPr>
          <t>Blau</t>
        </r>
        <r>
          <rPr>
            <sz val="9"/>
            <color indexed="81"/>
            <rFont val="Tahoma"/>
            <family val="2"/>
          </rPr>
          <t xml:space="preserve"> = trifft nicht zu
</t>
        </r>
      </text>
    </comment>
    <comment ref="H9" authorId="0">
      <text>
        <r>
          <rPr>
            <b/>
            <sz val="9"/>
            <color indexed="81"/>
            <rFont val="Tahoma"/>
            <family val="2"/>
          </rPr>
          <t>Fehler:</t>
        </r>
        <r>
          <rPr>
            <sz val="9"/>
            <color indexed="81"/>
            <rFont val="Tahoma"/>
            <family val="2"/>
          </rPr>
          <t xml:space="preserve">
In dieser Spalte werden Fehler angezeigt.
</t>
        </r>
      </text>
    </comment>
    <comment ref="M9" authorId="0">
      <text>
        <r>
          <rPr>
            <sz val="8"/>
            <color indexed="81"/>
            <rFont val="Tahoma"/>
            <family val="2"/>
          </rPr>
          <t>Hier finden Sie weiterführende Informationen</t>
        </r>
      </text>
    </comment>
    <comment ref="O9" authorId="0">
      <text>
        <r>
          <rPr>
            <sz val="9"/>
            <color indexed="81"/>
            <rFont val="Tahoma"/>
            <family val="2"/>
          </rPr>
          <t xml:space="preserve">Unter Maßnahmen werden die vorhandenen, durchgeführten Maßnahmen vermerkt.
</t>
        </r>
      </text>
    </comment>
    <comment ref="P9" authorId="0">
      <text>
        <r>
          <rPr>
            <sz val="9"/>
            <color indexed="81"/>
            <rFont val="Tahoma"/>
            <family val="2"/>
          </rPr>
          <t>Unter Aufgaben werden offene Punkte bis zur Behebung vermerkt.</t>
        </r>
      </text>
    </comment>
    <comment ref="Q9" authorId="0">
      <text>
        <r>
          <rPr>
            <sz val="9"/>
            <color indexed="81"/>
            <rFont val="Tahoma"/>
            <family val="2"/>
          </rPr>
          <t xml:space="preserve">Bitte hier die Verantwortlichen für die Abarbeitung der Aufgaben vermerken.
</t>
        </r>
      </text>
    </comment>
    <comment ref="R9" authorId="0">
      <text>
        <r>
          <rPr>
            <sz val="9"/>
            <color indexed="81"/>
            <rFont val="Tahoma"/>
            <family val="2"/>
          </rPr>
          <t xml:space="preserve">Wahlweise kann hier der Termin oder die Priorität zur Wiedervorlage notiert werden.
</t>
        </r>
      </text>
    </comment>
    <comment ref="B12" authorId="0">
      <text>
        <r>
          <rPr>
            <sz val="9"/>
            <color indexed="81"/>
            <rFont val="Tahoma"/>
            <family val="2"/>
          </rPr>
          <t>durch einfügen eines</t>
        </r>
        <r>
          <rPr>
            <b/>
            <sz val="9"/>
            <color indexed="81"/>
            <rFont val="Tahoma"/>
            <family val="2"/>
          </rPr>
          <t xml:space="preserve"> X</t>
        </r>
        <r>
          <rPr>
            <sz val="9"/>
            <color indexed="81"/>
            <rFont val="Tahoma"/>
            <family val="2"/>
          </rPr>
          <t xml:space="preserve"> wird diese Zeile ausgeblendet, falls Sie sie wieder einschalten möchten entfernen Sie bitte das </t>
        </r>
        <r>
          <rPr>
            <b/>
            <sz val="9"/>
            <color indexed="81"/>
            <rFont val="Tahoma"/>
            <family val="2"/>
          </rPr>
          <t>X</t>
        </r>
        <r>
          <rPr>
            <sz val="9"/>
            <color indexed="81"/>
            <rFont val="Tahoma"/>
            <family val="2"/>
          </rPr>
          <t xml:space="preserve">
</t>
        </r>
      </text>
    </comment>
  </commentList>
</comments>
</file>

<file path=xl/comments2.xml><?xml version="1.0" encoding="utf-8"?>
<comments xmlns="http://schemas.openxmlformats.org/spreadsheetml/2006/main">
  <authors>
    <author>CAT</author>
    <author>ICN Windows2000 Netz</author>
  </authors>
  <commentList>
    <comment ref="P15" authorId="0">
      <text>
        <r>
          <rPr>
            <sz val="8"/>
            <color indexed="81"/>
            <rFont val="Tahoma"/>
            <family val="2"/>
          </rPr>
          <t xml:space="preserve">
100% Idealwert:
Bewertung:
(  ja            * 1.0    +
   teilweise  * 0.5    +
   nein         * 0           )
   *   100
</t>
        </r>
      </text>
    </comment>
    <comment ref="R15" authorId="1">
      <text>
        <r>
          <rPr>
            <b/>
            <sz val="8"/>
            <color indexed="81"/>
            <rFont val="Tahoma"/>
            <family val="2"/>
          </rPr>
          <t xml:space="preserve">
    0 bedeutet:  Korrekte Anzahl von Antworten wurde eingegeben
 &lt;0 bedeutet:  Antworten fehlen noch
 &gt;0 bedeutet:  Zuviel Antworten sind eingegeben (evtl. 2 'x' in einer Zeile</t>
        </r>
      </text>
    </comment>
  </commentList>
</comments>
</file>

<file path=xl/sharedStrings.xml><?xml version="1.0" encoding="utf-8"?>
<sst xmlns="http://schemas.openxmlformats.org/spreadsheetml/2006/main" count="1422" uniqueCount="802">
  <si>
    <t>7.5</t>
  </si>
  <si>
    <t>7.6</t>
  </si>
  <si>
    <t>7.7</t>
  </si>
  <si>
    <t>5.</t>
  </si>
  <si>
    <t>6.</t>
  </si>
  <si>
    <t>7.</t>
  </si>
  <si>
    <t>ja</t>
  </si>
  <si>
    <t>teilweise</t>
  </si>
  <si>
    <t>nicht</t>
  </si>
  <si>
    <t>zutreffend</t>
  </si>
  <si>
    <t>nein</t>
  </si>
  <si>
    <t>l)</t>
  </si>
  <si>
    <t>m)</t>
  </si>
  <si>
    <t>n)</t>
  </si>
  <si>
    <t>4.5</t>
  </si>
  <si>
    <t>9.1</t>
  </si>
  <si>
    <t>7.2</t>
  </si>
  <si>
    <t>7.3</t>
  </si>
  <si>
    <t>6.3</t>
  </si>
  <si>
    <t>4.2</t>
  </si>
  <si>
    <t>4.6</t>
  </si>
  <si>
    <t>f)</t>
  </si>
  <si>
    <t>g)</t>
  </si>
  <si>
    <t>h)</t>
  </si>
  <si>
    <t>i)</t>
  </si>
  <si>
    <t>7.1</t>
  </si>
  <si>
    <t>4.3</t>
  </si>
  <si>
    <t>Ort, Datum</t>
  </si>
  <si>
    <t>8.1</t>
  </si>
  <si>
    <t>8.2</t>
  </si>
  <si>
    <t>GESAMT</t>
  </si>
  <si>
    <t xml:space="preserve">    Hier Kundendaten eintragen:</t>
  </si>
  <si>
    <t xml:space="preserve">    Hier Bearbeitungsort und -datum eintragen:</t>
  </si>
  <si>
    <t>&lt;=</t>
  </si>
  <si>
    <t>&gt;</t>
  </si>
  <si>
    <t>&lt;</t>
  </si>
  <si>
    <t>Anzahl der Fragen</t>
  </si>
  <si>
    <t>aktueller Stand in %</t>
  </si>
  <si>
    <t>Wert</t>
  </si>
  <si>
    <t>Datenschutzprüfung</t>
  </si>
  <si>
    <t>bis</t>
  </si>
  <si>
    <t>8.3</t>
  </si>
  <si>
    <t>9.2</t>
  </si>
  <si>
    <t>5.2</t>
  </si>
  <si>
    <t>7.4</t>
  </si>
  <si>
    <t>5.1</t>
  </si>
  <si>
    <t>Ort, Datum:</t>
  </si>
  <si>
    <t>Unterschrift Berater/Prüfer</t>
  </si>
  <si>
    <t>Unterschrift Auftraggeber</t>
  </si>
  <si>
    <t>4.4</t>
  </si>
  <si>
    <t>Datenschutzüberprüfung
Benutzerrichtlinie und -anweisung</t>
  </si>
  <si>
    <t>1.</t>
  </si>
  <si>
    <t>1.2</t>
  </si>
  <si>
    <t xml:space="preserve">Durchschnittswert (Status)  </t>
  </si>
  <si>
    <t>1.3</t>
  </si>
  <si>
    <t>1.4</t>
  </si>
  <si>
    <t>1.5</t>
  </si>
  <si>
    <t>Straße:</t>
  </si>
  <si>
    <t>Ort:</t>
  </si>
  <si>
    <t>2.</t>
  </si>
  <si>
    <t>2.3</t>
  </si>
  <si>
    <t>2.4</t>
  </si>
  <si>
    <t>2.5</t>
  </si>
  <si>
    <t>3.</t>
  </si>
  <si>
    <t xml:space="preserve"> Fragen, die nicht korrekt</t>
  </si>
  <si>
    <t xml:space="preserve"> ausgefüllt sind:</t>
  </si>
  <si>
    <t xml:space="preserve">Durchschnittwert (Status)  </t>
  </si>
  <si>
    <t>Teil- weise</t>
  </si>
  <si>
    <t>Nicht zutr.</t>
  </si>
  <si>
    <t>j)</t>
  </si>
  <si>
    <t>k)</t>
  </si>
  <si>
    <t>8.</t>
  </si>
  <si>
    <t>9.</t>
  </si>
  <si>
    <t>6.2</t>
  </si>
  <si>
    <t>3.2</t>
  </si>
  <si>
    <t>4.1</t>
  </si>
  <si>
    <t>2.1</t>
  </si>
  <si>
    <t>2.2</t>
  </si>
  <si>
    <t>total</t>
  </si>
  <si>
    <t>%</t>
  </si>
  <si>
    <t>dem Angebot oder der Werbung eindeutig zuordenbar?</t>
  </si>
  <si>
    <t>Sonstige Pflichten</t>
  </si>
  <si>
    <t>7.8</t>
  </si>
  <si>
    <t>2.9</t>
  </si>
  <si>
    <t>5.3</t>
  </si>
  <si>
    <t>7.9</t>
  </si>
  <si>
    <t>Fehler</t>
  </si>
  <si>
    <t>3.3</t>
  </si>
  <si>
    <t>Durch-
schnitt</t>
  </si>
  <si>
    <t>Fehler- 
haft</t>
  </si>
  <si>
    <t>Vorname Name 1</t>
  </si>
  <si>
    <t>Vorname Name 2</t>
  </si>
  <si>
    <t>Vorname Name 3</t>
  </si>
  <si>
    <t>Vorname Name 4</t>
  </si>
  <si>
    <t>Vorname Name 5</t>
  </si>
  <si>
    <t>Kürzel 1</t>
  </si>
  <si>
    <t>Kürzel 2</t>
  </si>
  <si>
    <t>Kürzel 3</t>
  </si>
  <si>
    <t>Kürzel 4</t>
  </si>
  <si>
    <t>Wird sichergestellt, dass die Einwilligung protokolliert wird?</t>
  </si>
  <si>
    <t>die Nutzer die Nutzung des Dienstes jederzeit beenden können?</t>
  </si>
  <si>
    <t>Werden hierbei die Vorgaben des Düsseldorfer Kreises berücksichtigt?</t>
  </si>
  <si>
    <t>Kürzel 5</t>
  </si>
  <si>
    <t>Kürzel 9</t>
  </si>
  <si>
    <t>Gewichtung</t>
  </si>
  <si>
    <t>niedrig</t>
  </si>
  <si>
    <t>mittel</t>
  </si>
  <si>
    <t>hoch</t>
  </si>
  <si>
    <t>leer</t>
  </si>
  <si>
    <t xml:space="preserve">    Hier eigenen Namen und Standort eintragen:</t>
  </si>
  <si>
    <t>Ergebnisdarstellung</t>
  </si>
  <si>
    <t>Hinweise zu Ihrem Audit</t>
  </si>
  <si>
    <t>vorname.name@domain.de</t>
  </si>
  <si>
    <t>noch</t>
  </si>
  <si>
    <t>Tage bis zum Ablauf der Lizenz</t>
  </si>
  <si>
    <t>Heute-Datum</t>
  </si>
  <si>
    <t>&gt;&gt;&gt; Achtung!  &lt;&lt;&lt;</t>
  </si>
  <si>
    <t>MONAT</t>
  </si>
  <si>
    <t>JAHR</t>
  </si>
  <si>
    <t>TAG</t>
  </si>
  <si>
    <t>letzter Tag</t>
  </si>
  <si>
    <t>Ermittlung</t>
  </si>
  <si>
    <t>Beginn =</t>
  </si>
  <si>
    <t>Resttage</t>
  </si>
  <si>
    <t>Prüfpunkte</t>
  </si>
  <si>
    <t>Newsletter</t>
  </si>
  <si>
    <t>9.3</t>
  </si>
  <si>
    <t>9.4</t>
  </si>
  <si>
    <t>9.5</t>
  </si>
  <si>
    <t>9.6</t>
  </si>
  <si>
    <t>9.7</t>
  </si>
  <si>
    <t>9.8</t>
  </si>
  <si>
    <t>9.9</t>
  </si>
  <si>
    <t>Alle Fragen erheben nicht den Anspruch, restriktiv, erschöpfend oder definitiv zu sein.</t>
  </si>
  <si>
    <t>6.1</t>
  </si>
  <si>
    <t>1.1</t>
  </si>
  <si>
    <t>J</t>
  </si>
  <si>
    <t>L</t>
  </si>
  <si>
    <t>K</t>
  </si>
  <si>
    <t>l</t>
  </si>
  <si>
    <t>a)</t>
  </si>
  <si>
    <t>b)</t>
  </si>
  <si>
    <t>c)</t>
  </si>
  <si>
    <t>d)</t>
  </si>
  <si>
    <t>e)</t>
  </si>
  <si>
    <t>Fragen:</t>
  </si>
  <si>
    <t xml:space="preserve"> =WENN(UND(J4=1;J5=1);1;0)</t>
  </si>
  <si>
    <t xml:space="preserve"> =SUMME(I4)</t>
  </si>
  <si>
    <t xml:space="preserve">a) </t>
  </si>
  <si>
    <t xml:space="preserve">b) </t>
  </si>
  <si>
    <t xml:space="preserve">c) </t>
  </si>
  <si>
    <t xml:space="preserve">d) </t>
  </si>
  <si>
    <t xml:space="preserve">e) </t>
  </si>
  <si>
    <t xml:space="preserve">Sind die Informationen zur Anbieterkennzeichnung an gut wahrnehmbarer Stelle und ohne langes Suchen jederzeit auffindbar? </t>
  </si>
  <si>
    <t xml:space="preserve">Ist die Datenschutzerklärung an gut wahrnehmbarer Stelle und ohne langes Suchen jederzeit auffindbar? </t>
  </si>
  <si>
    <t>Enthält die Bestätigungs-E-Mail folgende Informationen?</t>
  </si>
  <si>
    <t>2.10</t>
  </si>
  <si>
    <t>2.11</t>
  </si>
  <si>
    <t>2.12</t>
  </si>
  <si>
    <t>2.13</t>
  </si>
  <si>
    <t>2.14</t>
  </si>
  <si>
    <t>5.4</t>
  </si>
  <si>
    <t>5.5</t>
  </si>
  <si>
    <t>5.6</t>
  </si>
  <si>
    <t>5.7</t>
  </si>
  <si>
    <t>5.8</t>
  </si>
  <si>
    <t>Findet eine Protokollierung statt?</t>
  </si>
  <si>
    <t>Angaben zu:</t>
  </si>
  <si>
    <t>Werden Cookies gesetzt?</t>
  </si>
  <si>
    <t>Werden aktive Inhalte eingesetzt?</t>
  </si>
  <si>
    <t>Erfolgt eine Kenntlichmachung externer Links?</t>
  </si>
  <si>
    <t>Wird in der Datenschutzerklärung darauf hingewiesen?</t>
  </si>
  <si>
    <t>Kann bei der Nutzung von Telediensten mit</t>
  </si>
  <si>
    <t>Pseudonymen gearbeitet werden?</t>
  </si>
  <si>
    <t>Enthält die Datenschutzerklärung genaue Angaben</t>
  </si>
  <si>
    <t>darüber, welche Arten von Daten erhoben, verarbeitet und genutzt werden, für welche Zwecke dies erfolgt, wo und wie lange sie gespeichert werden und eventuell an wen sie weitergegeben werden?</t>
  </si>
  <si>
    <t>Werden Arbeitnehmerdaten im Internet veröffentlicht?</t>
  </si>
  <si>
    <t>Werden nur Daten von Beschäftigten mit Außen-</t>
  </si>
  <si>
    <t>wirkung veröffentlicht?</t>
  </si>
  <si>
    <t>Liegt die freiwillige, informierte und schriftliche</t>
  </si>
  <si>
    <t>Einwilligung der Betroffenen zur Veröffentlichung ihrer Daten vor?</t>
  </si>
  <si>
    <t>Werden Bilder mit Personenbezug im Internet</t>
  </si>
  <si>
    <t>veröffentlicht?</t>
  </si>
  <si>
    <t>Wurde die gesetzlich vorgeschriebene Gestaltung</t>
  </si>
  <si>
    <t>des Impressums gemäß § 5 Abs. 1 Telemediengesetz (TMG) beachtet?</t>
  </si>
  <si>
    <t>E-Mail-Verschlüsselung,</t>
  </si>
  <si>
    <t>Werden Sicherheitsmaßnahmen angeboten?</t>
  </si>
  <si>
    <t xml:space="preserve">zum Beispiel: </t>
  </si>
  <si>
    <t>Sonstiges.</t>
  </si>
  <si>
    <t>HTTPS-Verschlüsselung,</t>
  </si>
  <si>
    <t>Hinweis:</t>
  </si>
  <si>
    <t>Lebensdauer,</t>
  </si>
  <si>
    <t>Notwendigkeit,</t>
  </si>
  <si>
    <t>Zweck,</t>
  </si>
  <si>
    <t>Session-Cookies,</t>
  </si>
  <si>
    <t>Umfang der Protokollierung,</t>
  </si>
  <si>
    <t>Aufbewahrdauer der Protokolle,</t>
  </si>
  <si>
    <t>Auswertungen,</t>
  </si>
  <si>
    <t>Zwecke,</t>
  </si>
  <si>
    <t>Betriebs-/Dienstvereinbarung,</t>
  </si>
  <si>
    <t>Ist es leicht erkennbar?</t>
  </si>
  <si>
    <t>Ist es unmittelbar erreichbar?</t>
  </si>
  <si>
    <t>Ist es ständig verfügbar?</t>
  </si>
  <si>
    <t>Ist es ohne JavaScript abrufbar?</t>
  </si>
  <si>
    <t>Ist es ohne Flash abrufbar?</t>
  </si>
  <si>
    <t>den Namen,</t>
  </si>
  <si>
    <t>bei juristischen Personen zusätzlich die Rechtsform,</t>
  </si>
  <si>
    <t xml:space="preserve">den Vertretungsberechtigten und, </t>
  </si>
  <si>
    <t xml:space="preserve">sofern Angaben über das Kapital der Gesellschaft gemacht </t>
  </si>
  <si>
    <t>werden, das Stamm- oder Grundkapital sowie, wenn nicht alle in Geld zu leistenden Einlagen eingezahlt sind, der Gesamtbetrag der ausstehenden Einlagen,</t>
  </si>
  <si>
    <t>Angaben, die eine schnelle elektronische Kontaktaufnahme</t>
  </si>
  <si>
    <t>und unmittelbare Kommunikation mit ihnen ermöglichen,</t>
  </si>
  <si>
    <t>einschließlich der Adresse der elektronischen Post,</t>
  </si>
  <si>
    <t>soweit der Dienst im Rahmen einer Tätigkeit angeboten oder</t>
  </si>
  <si>
    <t>erbracht wird, die der behördlichen Zulassung bedarf, Angaben zur zuständigen Aufsichtsbehörde,</t>
  </si>
  <si>
    <t>das Handelsregister, Vereinsregister, Partnerschaftsregister</t>
  </si>
  <si>
    <t>oder Genossenschaftsregister, in das sie eingetragen sind, und die entsprechende Registernummer,</t>
  </si>
  <si>
    <t>Angaben über:</t>
  </si>
  <si>
    <t>a) die Kammer, welcher die Diensteanbieter angehören,
b) die gesetzliche Berufsbezeichnung und den Staat, 
    in dem die Berufsbezeichnung verliehen worden ist,
c) die Bezeichnung der berufsrechtlichen Regelungen 
    und dazu, wie diese zugänglich sind,</t>
  </si>
  <si>
    <t>in Fällen, in denen sie eine Umsatzsteueridentifikationsnummer</t>
  </si>
  <si>
    <t>bei Aktiengesellschaften, Kommanditgesellschaften auf Aktien</t>
  </si>
  <si>
    <t>nach § 27a des Umsatzsteuergesetzes oder eine Wirtschafts-Identifikationsnummer nach § 139c der Abgabenordnung besitzen, die Angabe dieser Nummer,</t>
  </si>
  <si>
    <t>und Gesellschaften mit beschränkter Haftung, die sich in Abwicklung oder Liquidation befinden, die Angabe hierüber.</t>
  </si>
  <si>
    <t>(E-Mail-Adresse)</t>
  </si>
  <si>
    <t>(Telefonnummer, ggf. Telefaxnummer)</t>
  </si>
  <si>
    <t>(Geschäftsführer, Vorstände, Aufsichtsräte)</t>
  </si>
  <si>
    <t>Einwilligungen</t>
  </si>
  <si>
    <t>Kontaktformular</t>
  </si>
  <si>
    <t>die (ladungsfähige) Anschrift, unter der sie niedergelassen sind,</t>
  </si>
  <si>
    <t>der Datenschutzerklärung gemäß § 13 Abs. 1 Telemediengesetz (TMG) beachtet?</t>
  </si>
  <si>
    <t>Werden hierbei Name und Anschrift der Auskunftei angegeben?</t>
  </si>
  <si>
    <t>die Einzelheiten hinsichtlich der Zahlung und der Lieferung oder Erfüllung</t>
  </si>
  <si>
    <t>Wird der Kunde unterrichtet</t>
  </si>
  <si>
    <t>Falls die Bedeutung oder das Verständnis einer Frage nicht klar sein sollte, ist die Interpretationsweise bei der überwachenden, fordernden oder beauftragenden Stelle des Assessments zu erfragen.</t>
  </si>
  <si>
    <t>Antworten:</t>
  </si>
  <si>
    <t>Die Antworten müssen den folgendenden Erfüllungsgraden zugeordnet werden:</t>
  </si>
  <si>
    <t>Ja</t>
  </si>
  <si>
    <t>Teilweise</t>
  </si>
  <si>
    <t>Nein</t>
  </si>
  <si>
    <t>nicht zutreffend</t>
  </si>
  <si>
    <t>Firma:</t>
  </si>
  <si>
    <t>3.1</t>
  </si>
  <si>
    <t>4.</t>
  </si>
  <si>
    <t>Maßnahmen</t>
  </si>
  <si>
    <t>Aufgaben</t>
  </si>
  <si>
    <t>Quer- 
verweise</t>
  </si>
  <si>
    <t>Verantwortlicher</t>
  </si>
  <si>
    <t>in Ordnung</t>
  </si>
  <si>
    <t>nur mündlich</t>
  </si>
  <si>
    <t>prüfen</t>
  </si>
  <si>
    <t>klären</t>
  </si>
  <si>
    <t>Prio. 1</t>
  </si>
  <si>
    <t>Prio. 2</t>
  </si>
  <si>
    <t>Prio. 3</t>
  </si>
  <si>
    <t>Vorname Name 6</t>
  </si>
  <si>
    <t>Vorname Name 7</t>
  </si>
  <si>
    <t>Vorname Name 8</t>
  </si>
  <si>
    <t>Vorname Name 9</t>
  </si>
  <si>
    <t>Vorname Name 10</t>
  </si>
  <si>
    <t>Kürzel 6</t>
  </si>
  <si>
    <t>Kürzel 7</t>
  </si>
  <si>
    <t>Kürzel 8</t>
  </si>
  <si>
    <t>Kürzel 10</t>
  </si>
  <si>
    <t>A</t>
  </si>
  <si>
    <t xml:space="preserve"> A = Auswertung</t>
  </si>
  <si>
    <t>2.6</t>
  </si>
  <si>
    <t>2.7</t>
  </si>
  <si>
    <t>2.8</t>
  </si>
  <si>
    <t>Eigene individuelle Prüfpunkte</t>
  </si>
  <si>
    <t xml:space="preserve">    Bitte geben Sie hier Ihren Code zur Freischaltung ein:</t>
  </si>
  <si>
    <t>Demoversion</t>
  </si>
  <si>
    <t>Sind die Angaben nach der PAngV</t>
  </si>
  <si>
    <t>deutlich lesbar oder sonst gut wahrnehmbar?</t>
  </si>
  <si>
    <t>Werden die Endpreise hervorgehoben?</t>
  </si>
  <si>
    <t>Enthält das Impressum folgende Angaben?</t>
  </si>
  <si>
    <t>Hinweis:
Unmittelbar erreichbar ist ein Impressum, wenn es mit nicht mehr als zwei Klicks erreichbar ist.</t>
  </si>
  <si>
    <t>a1)</t>
  </si>
  <si>
    <t>a2)</t>
  </si>
  <si>
    <t>b1)</t>
  </si>
  <si>
    <t>b2)</t>
  </si>
  <si>
    <t>b3)</t>
  </si>
  <si>
    <t>b4)</t>
  </si>
  <si>
    <t xml:space="preserve">Wird sichergestellt, dass der Nutzer seine Einwilligung bewusst </t>
  </si>
  <si>
    <t>und eindeutig erteilt hat?</t>
  </si>
  <si>
    <t>Wird sichergestellt, dass der Nutzer die Einwilligung jederzeit</t>
  </si>
  <si>
    <t>mit Wirkung für die Zukunft widerrufen kann?</t>
  </si>
  <si>
    <t xml:space="preserve">Werden die Nutzer darauf hingewiesen, dass sie ihre </t>
  </si>
  <si>
    <t>Einwilligung jederzeit mit Wirkung für die Zukunft widerrufen können?</t>
  </si>
  <si>
    <t>Liegt eine bewusste und eindeutige Einwilligung des Betroffenen</t>
  </si>
  <si>
    <t>in die Analyse des Nutzungsverhaltens unter Verwendung vollständiger IP-Adressen (einschließlich einer Geolokalisierung) vor oder wird die IP-Adresse vor jeglicher Auswertung so gekürzt, dass eine Personenbeziehbarkeit ausgeschlossen ist?</t>
  </si>
  <si>
    <t>Werden personenbezogene Daten des Betroffenen ohne</t>
  </si>
  <si>
    <t>Einwilligung nur erhoben und verwendet, soweit dies erforderlich ist, um die Inanspruchnahme von Telemedien zu ermöglichen und abzurechnen? Liegt bei darüber hinausgehender Nutzung eine Einwilligung des Betroffenen vor?</t>
  </si>
  <si>
    <t xml:space="preserve">Wird auf die Erstellung von pseudonymen Nutzungsprofilen </t>
  </si>
  <si>
    <t>und die Möglichkeit zum Widerspruch in deutlicher Form im Rahmen der Datenschutzerklärung hingewiesen?</t>
  </si>
  <si>
    <t>Werden Nutzungsdaten gelöscht, wenn ihre Speicherung</t>
  </si>
  <si>
    <t>Werden pseudonymisierte Nutzungsdaten nicht mit Daten</t>
  </si>
  <si>
    <t xml:space="preserve">Werden Widersprüche von Betroffenen in einem sinnvollen </t>
  </si>
  <si>
    <t>Verfahren umgesetzt?</t>
  </si>
  <si>
    <t>Wird den Betroffenen die Möglichkeit zum Widerspruch</t>
  </si>
  <si>
    <t>Sofern Daten mit einem automatisierten Verfahren erhoben</t>
  </si>
  <si>
    <t>werden, das eine spätere Identifizierung des Nutzers ermöglicht und eine Erhebung oder Verwendung personenbezogener Daten vorbereitet:
Wurden die Nutzer zu Beginn des Verfahrens hierüber informiert?</t>
  </si>
  <si>
    <t>Programms?</t>
  </si>
  <si>
    <t>Ist der Empfänger der Daten Teilnehmer des "Safe-Harbour"-</t>
  </si>
  <si>
    <t>Liegt eine Genehmigung der Aufsichtsbehörde vor?</t>
  </si>
  <si>
    <t>Ist der Inhalt der Unterrichtung gemäß § 13 TMG für den Nutzer</t>
  </si>
  <si>
    <t>jederzeit abrufbar?</t>
  </si>
  <si>
    <t xml:space="preserve">Wird eine Weitervermittlung zu einem anderen Diensteanbieter </t>
  </si>
  <si>
    <t>dem Nutzer angezeigt?</t>
  </si>
  <si>
    <t>oder unter Pseudonym ermöglicht (soweit technisch möglich und zumutbar)?</t>
  </si>
  <si>
    <t xml:space="preserve">Werden die Nutzer über die Möglichkeit der anonymen bzw. </t>
  </si>
  <si>
    <t>Werden die Nutzer darüber informiert, dass sie auf Verlangen</t>
  </si>
  <si>
    <t xml:space="preserve">Werden die Nutzer zu Beginn des Nutzungsvorganges über Art, </t>
  </si>
  <si>
    <t>Umfang und Zweck der Erhebung und Verwendung personenbezogener Daten in allgemein verständlicher Form unterrichtet?</t>
  </si>
  <si>
    <t>Sofern personenbezogene Daten auch für andere Zwecke</t>
  </si>
  <si>
    <t>Ausnahmetatbestand (z.B. § 7 UWG) zur Nutzung der E-Mail-Adresse für den Versand von Newslettern vor?</t>
  </si>
  <si>
    <t>Sofern Daten außerhalb der EU verarbeitet werden:</t>
  </si>
  <si>
    <t>Weist der Empfängerstaat ein vergleichbares</t>
  </si>
  <si>
    <t>Datenschutznivau auf?</t>
  </si>
  <si>
    <t>Ist der Empfänger der Daten durch die Verwendung von</t>
  </si>
  <si>
    <t>die anfallenden personenbezogenen Daten über den Ablauf</t>
  </si>
  <si>
    <t>des Zugriffs oder der sonstigen Nutzung unmittelbar nach deren Beendigung gelöscht oder - sofern satzungsmäßige oder vertragliche Aufbewahrungsfristen entgegenstehen - gesperrt werden?</t>
  </si>
  <si>
    <t xml:space="preserve">die Nutzer Telemedien gegen Kenntnisnahme Dritter </t>
  </si>
  <si>
    <t>geschützt in Anspruch nehmen können?</t>
  </si>
  <si>
    <t>die personenbezogenen Daten über die Nutzung verschiedener</t>
  </si>
  <si>
    <t>Telemedien durch dieselben Nutzer getrennt verwendet werden können?</t>
  </si>
  <si>
    <t xml:space="preserve">Nutzungsdaten nur für Abrechnungszwecke zusammengeführt </t>
  </si>
  <si>
    <t>werden können?</t>
  </si>
  <si>
    <t xml:space="preserve">Nutzungsprofile nicht mit Angaben zur Identifikation des Trägers </t>
  </si>
  <si>
    <t>des Pseudonyms zusammengeführt werden können?</t>
  </si>
  <si>
    <t>Ist die Datenschutzerklärung über einen Link</t>
  </si>
  <si>
    <t>von jeder Seite (bzw. jeder Seite, auf der Daten erhoben werden) aus erreichbar?</t>
  </si>
  <si>
    <t>Werden die Nutzer über die Durchführung von Bonitätsprüfungen</t>
  </si>
  <si>
    <t>Erfolgt die Weitergabe von Kundendaten zu anderen</t>
  </si>
  <si>
    <t>Werden die Kunden über ihre Rechte auf Auskunft,</t>
  </si>
  <si>
    <t>Berichtigung, Sperrung und Löschung informiert?</t>
  </si>
  <si>
    <t xml:space="preserve">Wird die verantwortliche Stelle in der </t>
  </si>
  <si>
    <t>Datenschutzerklärung benannt?</t>
  </si>
  <si>
    <t>Wird der Datenschutzbeauftragte in der</t>
  </si>
  <si>
    <t xml:space="preserve">Wird der Grundsatz der Datensparsamkeit </t>
  </si>
  <si>
    <t>Ist für die Kunden erkennbar, welche Daten zwingend</t>
  </si>
  <si>
    <t>angegeben werden müssen und welche Daten freiwillig angegeben werden können?</t>
  </si>
  <si>
    <t>Wird der Facebook-Like-Button eingesetzt?</t>
  </si>
  <si>
    <t>Wenn ja:</t>
  </si>
  <si>
    <t>Werden hierbei die Vorgaben von Facebook beachtet?</t>
  </si>
  <si>
    <t>Werden die Nutzer über die Datenerhebung, -verarbeitung</t>
  </si>
  <si>
    <t>und/oder Nutzung der Daten mittels Facebook-Like-Button informiert?</t>
  </si>
  <si>
    <t>Erfolgt die Anmeldung zum Newsletter nur durch ausdrückliches</t>
  </si>
  <si>
    <t xml:space="preserve">Wird darauf hingewiesen, dass der Empfänger dem Empfang </t>
  </si>
  <si>
    <t>des Newsletters jederzeit mit Wirkung für die Zukunft widersprechen kann?</t>
  </si>
  <si>
    <t>Ist der Inhalt der vom Empfänger erteilten Einwilligung jederzeit</t>
  </si>
  <si>
    <t>abrufbar?</t>
  </si>
  <si>
    <t>Wird die E-Mail-Adresse im Rahmen des § 7 UWG für</t>
  </si>
  <si>
    <t>Werbezwecke genutzt, ohne dass eine Einwilligung des Empfängers vorliegt?
Wenn ja:</t>
  </si>
  <si>
    <t>f1)</t>
  </si>
  <si>
    <t>f2)</t>
  </si>
  <si>
    <t>f3)</t>
  </si>
  <si>
    <t>f4)</t>
  </si>
  <si>
    <t>Haben Sie die E-Mail-Adresse des Kunden im Zusammenhang</t>
  </si>
  <si>
    <t>mit dem Verkauf einer Ware oder Dienstleistung vom Kunden erhalten?</t>
  </si>
  <si>
    <t>Verwenden Sie die E-Mail-Adresse des Kunden zur</t>
  </si>
  <si>
    <t>Direktwerbung für eigene ähnliche Waren oder Dienstleistungen?</t>
  </si>
  <si>
    <t>Hat der Kunde der Verwendung seiner E-Mail-Adresse nicht</t>
  </si>
  <si>
    <t>widersprochen?</t>
  </si>
  <si>
    <t>eines Kundenkontos nicht zusammen per E-Mail an den Kunden übermittelt?</t>
  </si>
  <si>
    <t>Werden Preisvergleiche durchgeführt?</t>
  </si>
  <si>
    <t>einschließlich der Umsatzsteuer und sonstiger Preisbestandteile (Grundpreis) in unmittelbarer Nähe des Endpreises angegeben?</t>
  </si>
  <si>
    <t>Vergleichs-Preis sich der Preisvergleich bezieht?</t>
  </si>
  <si>
    <t>Wird angegeben, dass sich der Preisvergleich</t>
  </si>
  <si>
    <t>auf den UVP bezieht?</t>
  </si>
  <si>
    <t>Wird die Höhe der rückerstattbaren Sicherheit neben dem Preis</t>
  </si>
  <si>
    <t>für die Ware oder Leistung angegeben?</t>
  </si>
  <si>
    <t>Werden Liefer- und Versandkosten bzw. Einzelheiten der</t>
  </si>
  <si>
    <t>Berechnung für sämtliche Länder angegeben, an die sich das Angebot richtet?</t>
  </si>
  <si>
    <t>aufgrund derer der Letztverbraucher die Höhe leicht errechnen kann?</t>
  </si>
  <si>
    <t>Werden die näheren Einzelheiten der Berechnung angegeben,</t>
  </si>
  <si>
    <t>Verlinkung auf Aufstellung der Liefer- und Versandkosten</t>
  </si>
  <si>
    <t>Liefer und Versandkosten werden direkt neben dem Angebot</t>
  </si>
  <si>
    <t>genannt</t>
  </si>
  <si>
    <t>Wird gegenüber Endverbrauchern angegeben,</t>
  </si>
  <si>
    <t>ob zusätzlich Liefer- und Versandkosten anfallen?</t>
  </si>
  <si>
    <t xml:space="preserve">Wird gegenüber Endverbrauchern vor Einleitung </t>
  </si>
  <si>
    <t>Werden gegenüber Endverbrauchern Preise</t>
  </si>
  <si>
    <t>angegeben, die einschließlich der Umsatzsteuer und sonstiger Preisbestandteile zu zahlen sind (Endpreise)?</t>
  </si>
  <si>
    <t>Nur sofern eine vorherige Angabe dieser Kosten in bestimmten</t>
  </si>
  <si>
    <t>Fällen nicht möglich ist:</t>
  </si>
  <si>
    <t>Sofern zusätzliche Liefer- und Versandkosten anfallen:</t>
  </si>
  <si>
    <t>Wird die Höhe der zusätzlichen Liefer- und Versandkosten angegeben?</t>
  </si>
  <si>
    <t>Stellt der Unternehmer seinen Kunden angemessene, wirksame</t>
  </si>
  <si>
    <t>und zugängliche technische Mittel zur Verfügung, mit deren Hilfe die Kunden Eingabefehler vor Abgabe ihrer Bestellung erkennen und berichtigen können?</t>
  </si>
  <si>
    <t>die Vertragsbestimmungen einschließlich der Allgemeinen Geschäftsbedingungen bei Vertragsschluss abzurufen und in wiedergabefähiger Form zu speichern?</t>
  </si>
  <si>
    <t xml:space="preserve">über die einzelnen technischen Schritte, die zu einem </t>
  </si>
  <si>
    <t>darüber, ob der Vertragstext nach dem Vertragsschluss von dem</t>
  </si>
  <si>
    <t>darüber, wie er mit den zur Verfügung gestellten technischen</t>
  </si>
  <si>
    <t>über sämtliche einschlägigen Verhaltenskodizes, denen sich</t>
  </si>
  <si>
    <t>Teilt der Unternehmer seinen Kunden die in</t>
  </si>
  <si>
    <t>Verschafft der Unternehmer seinen Kunden die Möglichkeit,</t>
  </si>
  <si>
    <t>über die für den Vertragsschluss zur Verfügung stehenden</t>
  </si>
  <si>
    <t>Sofern Unsicherheiten bestehen, ob die weitergehenden</t>
  </si>
  <si>
    <t>gesetzlichen Verpflichtungen eingehalten werden, sollte ein hierfür spezialisierter Rechtsanwalt befragt werden.</t>
  </si>
  <si>
    <t>Sofern Waren oder Dienstleistungen angeboten bzw.</t>
  </si>
  <si>
    <t>verkauft werden, für die weitergehende gesetzliche Verpflichtungen gelten (z.B. Batterien, Elektrogeräte etc.):
Werden die weitergehenden gesetzlichen Verpflichtungen eingehalten?</t>
  </si>
  <si>
    <t>Wird der Preis pro Anruf bzw. pro Minute aus dem</t>
  </si>
  <si>
    <t>deutschen Festnetz bzw. Mobilfunknetz angegeben?</t>
  </si>
  <si>
    <t>vollständige und zutreffende Widerrufs- oder</t>
  </si>
  <si>
    <t>Wird der Eingang der Bestellung dem Kunden</t>
  </si>
  <si>
    <t>unverzüglich bestätigt?</t>
  </si>
  <si>
    <t>Wird ein anerkanntes Altersverifikationssystem eingesetzt,</t>
  </si>
  <si>
    <t>Werden die Informationen über Kundendienst und geltende</t>
  </si>
  <si>
    <t>Werden die Vertragsbestimmungen einschließlich der</t>
  </si>
  <si>
    <t>Werden die Vertragsbestimmungen einschließlich</t>
  </si>
  <si>
    <t>der Allgemeinen Geschäftsbedingungen dem Verbraucher in Textform mitgeteilt?</t>
  </si>
  <si>
    <t>Werden die Allgemeinen Geschäftsbedingungen</t>
  </si>
  <si>
    <t>wirksam in den Vertrag einbezogen?</t>
  </si>
  <si>
    <t>Format abgerufen, gedruckt bzw. gespeichert werden?</t>
  </si>
  <si>
    <t>Sind die Kundeninformationen über den Link</t>
  </si>
  <si>
    <t>"Kundeninformationen" von jeder Seite aus abrufbar?</t>
  </si>
  <si>
    <t>Sind die AGB über den Link "AGB" von jeder Seite aus abrufbar?</t>
  </si>
  <si>
    <t>Sind die Allgemeinen Geschäftsbedingungen bzw.</t>
  </si>
  <si>
    <t>Kundeninformationen auf der Webseite abrufbar, druck- und speicherbar?</t>
  </si>
  <si>
    <t>Informationen werden dem Verbraucher in Schriftform</t>
  </si>
  <si>
    <t>Informationen werden dem Verbraucher in Textform</t>
  </si>
  <si>
    <t>Ist die Widerrufs- bzw. Rückgaberechtsbelehrung vollständig</t>
  </si>
  <si>
    <t>und zutreffend bzw. wird die amtliche Musterwiderrufs- bzw. Rückgaberechtsbelehrung verwendet?</t>
  </si>
  <si>
    <t>wirksam vertraglich vereinbart?</t>
  </si>
  <si>
    <t>die Identität eines Vertreters des Unternehmens in dem</t>
  </si>
  <si>
    <t>die ladungsfähige Anschrift des Unternehmers und jede andere</t>
  </si>
  <si>
    <t>d1)</t>
  </si>
  <si>
    <t>d2)</t>
  </si>
  <si>
    <t>d3)</t>
  </si>
  <si>
    <t>d4)</t>
  </si>
  <si>
    <t>Werden für die Beschreibung der Ware bzw. Dienstleistung</t>
  </si>
  <si>
    <t>nur Fotografien verwendet, die selbst erstellt wurden?</t>
  </si>
  <si>
    <t>nur Fotografien verwendet, an denen die entsprechenden Nutzungsrechte für die öffentliche Zugänglichmachung eingeräumt wurden?</t>
  </si>
  <si>
    <t>einen Vorbehalt, eine in Qualität und Preis gleichwertige</t>
  </si>
  <si>
    <t>alle spezifischen zusätzlichen Kosten, die der Verbraucher</t>
  </si>
  <si>
    <t>eine Befristung der Gültigkeitsdauer der zur Verfügung gestellten</t>
  </si>
  <si>
    <t>die wesentlichen Merkmale der Ware oder Dienstleistung sowie</t>
  </si>
  <si>
    <t>Informationen darüber, wie der Vertrag zustande kommt</t>
  </si>
  <si>
    <t>Produktbeschreibung) klar und verständlich über die wesentlichen Merkmale der Ware oder Dienstleistung informiert?</t>
  </si>
  <si>
    <t>Wird vor Abgabe der Bestellung (z.B. in der</t>
  </si>
  <si>
    <t>Wird vor Abgabe der Bestellung (z.B. in den</t>
  </si>
  <si>
    <t>Kundeninformationen) klar und verständlich darüber informiert, wie der Vertrag zustande kommt?</t>
  </si>
  <si>
    <t>Verstößt die Beschreibung (Text, Fotografien) der Ware bzw.</t>
  </si>
  <si>
    <t>Dienstleistung nicht gegen gesetzliche Bestimmungen?</t>
  </si>
  <si>
    <t>gegebenenfalls zusätzlich anfallende Liefer- und Versandkosten</t>
  </si>
  <si>
    <t>Werden alle Versandkosten und zusätzlichen Kosten während</t>
  </si>
  <si>
    <t>Wird über Zölle und Gebühren informiert, die bei einer Lieferung</t>
  </si>
  <si>
    <t>außerhalb der EU anfallen?</t>
  </si>
  <si>
    <t>Wird auf evtl. entstehende Nachnahmegebühren hingewiesen?</t>
  </si>
  <si>
    <t>Wird über die Warenverfügbarkeit bzw. voraussichtliche</t>
  </si>
  <si>
    <t>informiert?</t>
  </si>
  <si>
    <t>über den Zeitpunkt der Zahlung informiert?</t>
  </si>
  <si>
    <t>Werden Kunden vor Einleitung des Bestellvorgangs</t>
  </si>
  <si>
    <t>Werden Kunden vor Einleitung des Bestellvorgangs über</t>
  </si>
  <si>
    <t>vgl. hierzu auch Ziffer 8</t>
  </si>
  <si>
    <t>d41)</t>
  </si>
  <si>
    <t>d42)</t>
  </si>
  <si>
    <t>h1)</t>
  </si>
  <si>
    <t>h2)</t>
  </si>
  <si>
    <t>h3)</t>
  </si>
  <si>
    <t>i1)</t>
  </si>
  <si>
    <t>i2)</t>
  </si>
  <si>
    <t>i3)</t>
  </si>
  <si>
    <t>i4)</t>
  </si>
  <si>
    <t>i5)</t>
  </si>
  <si>
    <t>j1)</t>
  </si>
  <si>
    <t>j2)</t>
  </si>
  <si>
    <t>j3)</t>
  </si>
  <si>
    <t>j4)</t>
  </si>
  <si>
    <t>j5)</t>
  </si>
  <si>
    <t>j6)</t>
  </si>
  <si>
    <t>j7)</t>
  </si>
  <si>
    <t>zur Lieferung von Waren, die nach Kundenspezifikation</t>
  </si>
  <si>
    <t>es sei denn, dass der Verbraucher seine Vertragserklärung telefonisch abgegeben hat;</t>
  </si>
  <si>
    <t>werden;</t>
  </si>
  <si>
    <t>die auf Veranlassung des Verbrauchers unmittelbar per Telefon oder Telefax in einem Mal erbracht werden, sofern es sich nicht um Finanz-dienstleistungen handelt.</t>
  </si>
  <si>
    <t>zur Erbringung telekommunikationsgestützter Dienste,</t>
  </si>
  <si>
    <t xml:space="preserve">die die Lieferung von Waren oder die Erbringung von </t>
  </si>
  <si>
    <t>die in der Form von Versteigerungen (§ 156) geschlossen</t>
  </si>
  <si>
    <t>zur Erbringung von Wett- und Lotterie-Dienstleistungen,</t>
  </si>
  <si>
    <t>zur Lieferung von Zeitungen, Zeitschriften und Illustrierten,</t>
  </si>
  <si>
    <t>zur Lieferung von Audio- oder Videoaufzeichnungen oder</t>
  </si>
  <si>
    <t>das Bestehen oder Nichtbestehen eines Widerrufs- oder</t>
  </si>
  <si>
    <t xml:space="preserve">Wird neben dem Endpreis auch der Preis je Mengeneinheit </t>
  </si>
  <si>
    <t>2.15</t>
  </si>
  <si>
    <t>gemäß Artikel 246 § 1 und § 2 EGBGB</t>
  </si>
  <si>
    <t>Informationspflichten gemäß Artikel 246 § 3 EGBGB</t>
  </si>
  <si>
    <t>(Betroffenen) vor?</t>
  </si>
  <si>
    <t>Liegt hierfür die Einwilligung der Mitarbeiter</t>
  </si>
  <si>
    <t>Wurde der Betroffene bei Erhebung seiner E-Mail-Adresse</t>
  </si>
  <si>
    <t>und bei jeder Verwendung klar und deutlich darauf hingewiesen, dass er der Verwendung jederzeit widersprechen kann, ohne dass hierfür andere als die Übermittlungskosten nach den Basistarifen entstehen?</t>
  </si>
  <si>
    <t>Einwilligungen von Mitarbeitern</t>
  </si>
  <si>
    <t>Wo befindet sich der Serverstandort?</t>
  </si>
  <si>
    <t>in der EU bzw. im Europäischen Wirtschaftsraum?</t>
  </si>
  <si>
    <t>Im eigenen Unternehmen?</t>
  </si>
  <si>
    <t>im Drittland?</t>
  </si>
  <si>
    <t>innerhalb einer Konzernstruktur in Deutschland?</t>
  </si>
  <si>
    <t>e1)</t>
  </si>
  <si>
    <t>e2)</t>
  </si>
  <si>
    <t>e3)</t>
  </si>
  <si>
    <t xml:space="preserve">Wurde eine individuelle Vertragsregelung </t>
  </si>
  <si>
    <t>mit der Aufsichtsbehörde abgestimmt?</t>
  </si>
  <si>
    <t>Ist die Anbieterkennzeichnung (z.B. mittels Link) von jeder Seite</t>
  </si>
  <si>
    <t xml:space="preserve">Ist die natürliche oder juristische Person, in deren Auftrag </t>
  </si>
  <si>
    <t>Sind Angebote zur Verkaufsförderung wie Preisnachlässe,</t>
  </si>
  <si>
    <t>Werden die Bedingungen für die Inanspruchnahme der Angebote</t>
  </si>
  <si>
    <t>Sind Preisausschreiben oder Gewinnspiele mit Werbecharakter</t>
  </si>
  <si>
    <t>Sind die Teilnahmebedingungen für Preisausschreiben</t>
  </si>
  <si>
    <t>Werden die Teilnahmebedingungen für Preisausschreiben</t>
  </si>
  <si>
    <t>der Homepage aufrufbar?</t>
  </si>
  <si>
    <t>Zugaben und Geschenke klar als solche erkennbar?</t>
  </si>
  <si>
    <t>zur Verkaufsförderung leicht zugänglich?</t>
  </si>
  <si>
    <t>zur Verkaufsförderung klar und unzweideutig angegeben?</t>
  </si>
  <si>
    <t>klar als solche erkennbar?</t>
  </si>
  <si>
    <t>oder Gewinnspiele leicht zugänglich?</t>
  </si>
  <si>
    <t>oder Gewinnspiele klar und unzweideutig angegeben?</t>
  </si>
  <si>
    <t>Bitte rechts unter Maßnahmen beschreiben.</t>
  </si>
  <si>
    <t>Werden nur die notwendigsten Daten abgefragt?</t>
  </si>
  <si>
    <t>Werden die Daten des Kontaktformulars verschlüsselt</t>
  </si>
  <si>
    <t>bis zum Empfänger übertragen?</t>
  </si>
  <si>
    <t>werden?</t>
  </si>
  <si>
    <t>gegen die Erstellung von Nutzungsprofilen eingeräumt?</t>
  </si>
  <si>
    <t>x</t>
  </si>
  <si>
    <t>© Ralf Bergmeir, RA Kai Schützle</t>
  </si>
  <si>
    <t xml:space="preserve"> </t>
  </si>
  <si>
    <t>7.10</t>
  </si>
  <si>
    <t>10.1</t>
  </si>
  <si>
    <t>10.2</t>
  </si>
  <si>
    <t>10.3</t>
  </si>
  <si>
    <t>10.4</t>
  </si>
  <si>
    <t>10.</t>
  </si>
  <si>
    <t>Die Checkliste befindet sich zur Zeit im Test-Modus, in dem nicht alle Bereiche freigeschaltet sind. 
Um das Produkt freizuschalten, tragen Sie den Freischaltcode im Lizenzierungsbereich (unten mitte) in das vorgesehene Feld ein und klicken Sie anschließend auf Return. 
Mit der Freischaltung lizenzieren Sie sich als Benutzer für das Produkt. Alle Auswertungen stehen Ihnen dann in vollem Umfang zur Verfügung.</t>
  </si>
  <si>
    <t>trifft n. zu</t>
  </si>
  <si>
    <t>Facebook</t>
  </si>
  <si>
    <t>Twitter</t>
  </si>
  <si>
    <t>Sonstige</t>
  </si>
  <si>
    <t>Xing</t>
  </si>
  <si>
    <t>Google Analytics</t>
  </si>
  <si>
    <t>E-Tracker</t>
  </si>
  <si>
    <t>econda</t>
  </si>
  <si>
    <t>e-dynamics</t>
  </si>
  <si>
    <t>Piwik</t>
  </si>
  <si>
    <t>Webanalysetools (Webtracker)</t>
  </si>
  <si>
    <t>GF</t>
  </si>
  <si>
    <t>7G</t>
  </si>
  <si>
    <t>8H</t>
  </si>
  <si>
    <t>4G</t>
  </si>
  <si>
    <t>AD</t>
  </si>
  <si>
    <t>CL</t>
  </si>
  <si>
    <t>DG</t>
  </si>
  <si>
    <t>E1</t>
  </si>
  <si>
    <t>S3</t>
  </si>
  <si>
    <t>H4</t>
  </si>
  <si>
    <t>D5</t>
  </si>
  <si>
    <t>EK</t>
  </si>
  <si>
    <t>K3</t>
  </si>
  <si>
    <t>L8</t>
  </si>
  <si>
    <t>H2</t>
  </si>
  <si>
    <t>1A</t>
  </si>
  <si>
    <t>K7</t>
  </si>
  <si>
    <t>BK</t>
  </si>
  <si>
    <t>2P</t>
  </si>
  <si>
    <t>B2</t>
  </si>
  <si>
    <t>L4</t>
  </si>
  <si>
    <t>M5</t>
  </si>
  <si>
    <t>6F</t>
  </si>
  <si>
    <t>P8</t>
  </si>
  <si>
    <t>MG</t>
  </si>
  <si>
    <t>3A</t>
  </si>
  <si>
    <t>BZ</t>
  </si>
  <si>
    <t>2C</t>
  </si>
  <si>
    <t>4D</t>
  </si>
  <si>
    <t>KE</t>
  </si>
  <si>
    <t>M3</t>
  </si>
  <si>
    <t>R6</t>
  </si>
  <si>
    <t>4E</t>
  </si>
  <si>
    <t>1Z</t>
  </si>
  <si>
    <t>T8</t>
  </si>
  <si>
    <t>2U</t>
  </si>
  <si>
    <t>P6</t>
  </si>
  <si>
    <t>8W</t>
  </si>
  <si>
    <t>KP</t>
  </si>
  <si>
    <t>A5</t>
  </si>
  <si>
    <t>KS</t>
  </si>
  <si>
    <t>L9</t>
  </si>
  <si>
    <t>5C</t>
  </si>
  <si>
    <t>P3</t>
  </si>
  <si>
    <t>V1</t>
  </si>
  <si>
    <t>W4</t>
  </si>
  <si>
    <t>5U</t>
  </si>
  <si>
    <t>T9</t>
  </si>
  <si>
    <t>N3</t>
  </si>
  <si>
    <t>1Y</t>
  </si>
  <si>
    <t>5X</t>
  </si>
  <si>
    <t>5W</t>
  </si>
  <si>
    <t>YB</t>
  </si>
  <si>
    <t>ZC</t>
  </si>
  <si>
    <t>K5</t>
  </si>
  <si>
    <t>E6</t>
  </si>
  <si>
    <t>F4</t>
  </si>
  <si>
    <t>P2</t>
  </si>
  <si>
    <t>R7</t>
  </si>
  <si>
    <t>C8</t>
  </si>
  <si>
    <t>U1</t>
  </si>
  <si>
    <t>FK</t>
  </si>
  <si>
    <t>2L</t>
  </si>
  <si>
    <t>HR</t>
  </si>
  <si>
    <t>NS</t>
  </si>
  <si>
    <t>GT</t>
  </si>
  <si>
    <t>3U</t>
  </si>
  <si>
    <t>H5</t>
  </si>
  <si>
    <t>4W</t>
  </si>
  <si>
    <t>3B</t>
  </si>
  <si>
    <t>VA</t>
  </si>
  <si>
    <t>5Z</t>
  </si>
  <si>
    <t>AN</t>
  </si>
  <si>
    <t>B3</t>
  </si>
  <si>
    <t>A2</t>
  </si>
  <si>
    <t>2V</t>
  </si>
  <si>
    <t>PU</t>
  </si>
  <si>
    <t>XH</t>
  </si>
  <si>
    <t>WH</t>
  </si>
  <si>
    <t>VG</t>
  </si>
  <si>
    <t>UT</t>
  </si>
  <si>
    <t>SD</t>
  </si>
  <si>
    <t>RC</t>
  </si>
  <si>
    <t>F7</t>
  </si>
  <si>
    <t>EP</t>
  </si>
  <si>
    <t>Demoversion  -  Momentan arbeiten Sie im Demomodus, näheres siehe Register   "Lizenz"</t>
  </si>
  <si>
    <t>Demoversion  -  Momentan arbeiten Sie im Demomodus, näheres siehe Register  "Lizenz"</t>
  </si>
  <si>
    <t>Tag/Tage bis zum Ablauf Ihrer Lizenz:</t>
  </si>
  <si>
    <t>Die Lizenz ist für folgende Tage gültig:</t>
  </si>
  <si>
    <t>Besondere Informationspflichten bei kommerziellen</t>
  </si>
  <si>
    <t xml:space="preserve">Kommunikationen
</t>
  </si>
  <si>
    <t xml:space="preserve">Wurden Einwilligungen vom Nutzer in elektronischer Form </t>
  </si>
  <si>
    <t xml:space="preserve">erklärt?
Wenn ja:
</t>
  </si>
  <si>
    <t xml:space="preserve">Wird durch technische und organisatorische Vorkehrungen </t>
  </si>
  <si>
    <t xml:space="preserve">sichergestellt, dass
</t>
  </si>
  <si>
    <t>Werden Bonitätsprüfungen durchgeführt bzw. Scoring-</t>
  </si>
  <si>
    <t xml:space="preserve">Verfahren eingesetzt?
Wenn ja:
</t>
  </si>
  <si>
    <t xml:space="preserve">Wenn ja:
</t>
  </si>
  <si>
    <t xml:space="preserve">Werden dem Kunden Informationen über Kundendienst </t>
  </si>
  <si>
    <t>und geltende Gewährleistungs- und Garantiebedingungen in Textform mitgeteilt?</t>
  </si>
  <si>
    <t xml:space="preserve">Wird Ware verkauft bzw. werden Dienstleistungen </t>
  </si>
  <si>
    <t>angeboten, die sich nur an volljährige Personen richten?
Wenn ja:</t>
  </si>
  <si>
    <t>Werden die unter Ziffer 6.1 genannten Informationen</t>
  </si>
  <si>
    <t>dem Verbraucher daneben nochmals in Textform mitgeteilt?</t>
  </si>
  <si>
    <t>Wird der Kunde auf Verbindungskosten hingewiesen,</t>
  </si>
  <si>
    <t>Werden Waren in Fertigpackungen, offenen Packungen</t>
  </si>
  <si>
    <t>oder als Verkaufseinheiten ohne Umhüllung nach Gewicht, Volumen, Länge oder Fläche angeboten?
Wenn ja:</t>
  </si>
  <si>
    <t>Werden Preise aufgegliedert?</t>
  </si>
  <si>
    <t>Wird außer dem Entgelt für eine Ware oder Leistung</t>
  </si>
  <si>
    <t>eine rückerstattbare Sicherheit gefordert?
Wenn ja:</t>
  </si>
  <si>
    <t>ok</t>
  </si>
  <si>
    <t>nicht ok</t>
  </si>
  <si>
    <t>Erfüllt der Unternehmer gegenüber seinen Kunden</t>
  </si>
  <si>
    <t>folgende Verpflichtungen aus § 312e BGB?</t>
  </si>
  <si>
    <r>
      <rPr>
        <sz val="8"/>
        <color rgb="FFFFFF66"/>
        <rFont val="Arial"/>
        <family val="2"/>
      </rPr>
      <t xml:space="preserve">&lt;= </t>
    </r>
    <r>
      <rPr>
        <b/>
        <sz val="11"/>
        <color rgb="FFFFFF66"/>
        <rFont val="Arial"/>
        <family val="2"/>
      </rPr>
      <t>X</t>
    </r>
    <r>
      <rPr>
        <b/>
        <sz val="8"/>
        <color rgb="FFFFFF66"/>
        <rFont val="Arial"/>
        <family val="2"/>
      </rPr>
      <t xml:space="preserve"> </t>
    </r>
    <r>
      <rPr>
        <sz val="8"/>
        <color rgb="FFFFFF66"/>
        <rFont val="Arial"/>
        <family val="2"/>
      </rPr>
      <t>entfernt diesen Hinweis =&gt;</t>
    </r>
  </si>
  <si>
    <t>Drop-down Verantwortlicher</t>
  </si>
  <si>
    <t>Drop-down Prioliste</t>
  </si>
  <si>
    <t>Drop-down Maßnahmenliste</t>
  </si>
  <si>
    <t>Drop-down Aufgabenliste</t>
  </si>
  <si>
    <t>Linkedin</t>
  </si>
  <si>
    <t xml:space="preserve"> die nicht korrekt</t>
  </si>
  <si>
    <t xml:space="preserve"> Fragen, </t>
  </si>
  <si>
    <t xml:space="preserve"> sind:</t>
  </si>
  <si>
    <t xml:space="preserve"> ausgefüllt</t>
  </si>
  <si>
    <t>Berechtigungskonzept für die Bereitstellung der Website</t>
  </si>
  <si>
    <t>Auftragsdatenverarbeitung für Dienstleister der Website</t>
  </si>
  <si>
    <t>Berechtigungskonzept für die Bereitstellung des Webshops</t>
  </si>
  <si>
    <t>Auftragsdatenverarbeitung für Dienstleister des Webshops</t>
  </si>
  <si>
    <t>5.9</t>
  </si>
  <si>
    <t>5.10</t>
  </si>
  <si>
    <t>5.11</t>
  </si>
  <si>
    <t>5.12</t>
  </si>
  <si>
    <t>Google +1</t>
  </si>
  <si>
    <t>http://www.heise.de/newsticker/meldung/Code-fuer-2-Klick-Empfehlungsbutton-von-Heise-ist-erhaeltlich-1337833.html</t>
  </si>
  <si>
    <r>
      <t xml:space="preserve">       ACHTUNG!      Vor dem Ausfüllen lesen Sie bitte die Register:            </t>
    </r>
    <r>
      <rPr>
        <sz val="14"/>
        <color rgb="FFFFFF66"/>
        <rFont val="Arial"/>
        <family val="2"/>
      </rPr>
      <t xml:space="preserve"> &lt;</t>
    </r>
    <r>
      <rPr>
        <b/>
        <sz val="14"/>
        <color rgb="FFFFFF66"/>
        <rFont val="Arial"/>
        <family val="2"/>
      </rPr>
      <t xml:space="preserve"> Lizenz </t>
    </r>
    <r>
      <rPr>
        <sz val="14"/>
        <color rgb="FFFFFF66"/>
        <rFont val="Arial"/>
        <family val="2"/>
      </rPr>
      <t>&gt;    &lt;</t>
    </r>
    <r>
      <rPr>
        <b/>
        <sz val="14"/>
        <color rgb="FFFFFF66"/>
        <rFont val="Arial"/>
        <family val="2"/>
      </rPr>
      <t xml:space="preserve"> Richtlinie &gt;    &lt; Hilfe - Drop-down </t>
    </r>
    <r>
      <rPr>
        <sz val="14"/>
        <color rgb="FFFFFF66"/>
        <rFont val="Arial"/>
        <family val="2"/>
      </rPr>
      <t>&gt;</t>
    </r>
  </si>
  <si>
    <t>Ja   &gt; 80 %   kann geändert werden</t>
  </si>
  <si>
    <t>Teilweise   &gt; 50 %   kann geändert werden</t>
  </si>
  <si>
    <t>(die Auswertung wird dadurch angepasst)</t>
  </si>
  <si>
    <t>Die Einleitung, die Benutzerrichtlinie und die -anweisungen müssen vor Anwendung sorgfältig durchgelesen werden, bevor mit der Durchführung des Assessments begonnen wird.</t>
  </si>
  <si>
    <t>Bitte beachten:
Bei der Beantwortung der Fragen zu den verschiedenen Elementen, nutzen Sie die folgenden Fragestellungen, um eine angemessene Antwort zu finden:
Ist die Verantwortlichkeit klar definiert?
Ist alles angemessen dokumentiert? 
Könnten Sie also (theoretisch) problemlos Nachweise erbringen?</t>
  </si>
  <si>
    <t>Alle Fragen müssen durch Setzen eines "x" im entsprechenden Feld beantwortet werden.</t>
  </si>
  <si>
    <t>Falls eine Frage nicht in Ihren Zuständigkeitsbereich des Assessments fällt, tragen Sie ein "x" in die blauen Kästchen der Spalte "nicht zutreffend" ein. Diese Eintragung lässt die Frage automatisch unberücksichtigt.</t>
  </si>
  <si>
    <t>WICHTIG: Denken Sie daran, dass von Ihren Antworten eine später eingehende Auditierung, Überprüfung und Validierung abhängen kann.</t>
  </si>
  <si>
    <t>Drop-down-Listen zum Anpassen</t>
  </si>
  <si>
    <t>prüfen, ob realisierbar</t>
  </si>
  <si>
    <t>prüfen, ob nachträglich realisierbar</t>
  </si>
  <si>
    <t>Termin/
Priorität</t>
  </si>
  <si>
    <t>Hinweis:
Sind die Informationen zur Anbieterkennzeichnung an gut wahrnehmbarer Stelle und ohne langes Suchen jederzeit auffindbar? 
Ist die Anbieterkennzeichnung (z.B. mittels Link) von jeder Seite der Homepage aufrufbar?
Unabhängig davon, ob über eine Webseite auch Waren verkauft oder Dienstleistungen angeboten werden, muss der Betreiber einer Webseite – sofern sie nicht ausschließlich privaten Zwecken dient – verschiedene Daten offenlegen (sog. Webimpressum).</t>
  </si>
  <si>
    <t>(muss hinter den Checkboxen zur grafischen Auswertung gesetzt werden)</t>
  </si>
  <si>
    <r>
      <t xml:space="preserve">
</t>
    </r>
    <r>
      <rPr>
        <b/>
        <sz val="11"/>
        <color theme="2" tint="-0.749992370372631"/>
        <rFont val="Arial"/>
        <family val="2"/>
      </rPr>
      <t>Hinweise zum Audit-Tool</t>
    </r>
    <r>
      <rPr>
        <sz val="10"/>
        <color theme="2" tint="-0.749992370372631"/>
        <rFont val="Arial"/>
        <family val="2"/>
      </rPr>
      <t xml:space="preserve">
------------------------------------------------------------------------------------------------------------------------------------------
</t>
    </r>
    <r>
      <rPr>
        <b/>
        <sz val="11"/>
        <color theme="2" tint="-0.749992370372631"/>
        <rFont val="Arial"/>
        <family val="2"/>
      </rPr>
      <t>Register "Lizenz"</t>
    </r>
    <r>
      <rPr>
        <sz val="10"/>
        <color theme="2" tint="-0.749992370372631"/>
        <rFont val="Arial"/>
        <family val="2"/>
      </rPr>
      <t xml:space="preserve">
Im Register </t>
    </r>
    <r>
      <rPr>
        <b/>
        <sz val="10"/>
        <color theme="2" tint="-0.749992370372631"/>
        <rFont val="Arial"/>
        <family val="2"/>
      </rPr>
      <t>„Info“</t>
    </r>
    <r>
      <rPr>
        <sz val="10"/>
        <color theme="2" tint="-0.749992370372631"/>
        <rFont val="Arial"/>
        <family val="2"/>
      </rPr>
      <t xml:space="preserve"> können Sie einmalig die </t>
    </r>
    <r>
      <rPr>
        <b/>
        <sz val="10"/>
        <color theme="2" tint="-0.749992370372631"/>
        <rFont val="Arial"/>
        <family val="2"/>
      </rPr>
      <t xml:space="preserve">Stammdaten zu Ihrem Unternehmen </t>
    </r>
    <r>
      <rPr>
        <sz val="10"/>
        <color theme="2" tint="-0.749992370372631"/>
        <rFont val="Arial"/>
        <family val="2"/>
      </rPr>
      <t xml:space="preserve">eingeben. Sie finden dann automatisch auf jedem Tabellenblatt Ihre Unternehmensadresse und ersparen sich somit eine Mehrfacherfassung.
------------------------------------------------------------------------------------------------------------------------------------------
</t>
    </r>
    <r>
      <rPr>
        <b/>
        <sz val="10"/>
        <color theme="2" tint="-0.749992370372631"/>
        <rFont val="Arial"/>
        <family val="2"/>
      </rPr>
      <t>Register "Richtlinie"</t>
    </r>
    <r>
      <rPr>
        <sz val="10"/>
        <color theme="2" tint="-0.749992370372631"/>
        <rFont val="Arial"/>
        <family val="2"/>
      </rPr>
      <t xml:space="preserve">
Im Register </t>
    </r>
    <r>
      <rPr>
        <b/>
        <sz val="10"/>
        <color theme="2" tint="-0.749992370372631"/>
        <rFont val="Arial"/>
        <family val="2"/>
      </rPr>
      <t>„Hilfe“</t>
    </r>
    <r>
      <rPr>
        <sz val="10"/>
        <color theme="2" tint="-0.749992370372631"/>
        <rFont val="Arial"/>
        <family val="2"/>
      </rPr>
      <t xml:space="preserve"> können Sie die</t>
    </r>
    <r>
      <rPr>
        <b/>
        <sz val="10"/>
        <color theme="2" tint="-0.749992370372631"/>
        <rFont val="Arial"/>
        <family val="2"/>
      </rPr>
      <t xml:space="preserve"> prozentuale Steuerung der Ampelfarben</t>
    </r>
    <r>
      <rPr>
        <sz val="10"/>
        <color theme="2" tint="-0.749992370372631"/>
        <rFont val="Arial"/>
        <family val="2"/>
      </rPr>
      <t xml:space="preserve"> an Ihren Bedarf anpassen. 
------------------------------------------------------------------------------------------------------------------------------------------
</t>
    </r>
    <r>
      <rPr>
        <b/>
        <sz val="11"/>
        <color theme="2" tint="-0.749992370372631"/>
        <rFont val="Arial"/>
        <family val="2"/>
      </rPr>
      <t>Drop-down-Listen</t>
    </r>
    <r>
      <rPr>
        <sz val="10"/>
        <color theme="2" tint="-0.749992370372631"/>
        <rFont val="Arial"/>
        <family val="2"/>
      </rPr>
      <t xml:space="preserve">
Die in den rechtsstehenden Drop-down-Listen vorhandenen Standardtexte können Sie nach Ihrem 
Bedarf individuell abändern.
Weitere </t>
    </r>
    <r>
      <rPr>
        <b/>
        <sz val="10"/>
        <color theme="2" tint="-0.749992370372631"/>
        <rFont val="Arial"/>
        <family val="2"/>
      </rPr>
      <t>Drop-down-Zeilen</t>
    </r>
    <r>
      <rPr>
        <sz val="10"/>
        <color theme="2" tint="-0.749992370372631"/>
        <rFont val="Arial"/>
        <family val="2"/>
      </rPr>
      <t xml:space="preserve"> fügen Sie am besten zwischen der ersten und der letzten Zeile der 
entsprechenden Listen ein.
------------------------------------------------------------------------------------------------------------------------------------------
</t>
    </r>
    <r>
      <rPr>
        <b/>
        <sz val="11"/>
        <color theme="2" tint="-0.749992370372631"/>
        <rFont val="Arial"/>
        <family val="2"/>
      </rPr>
      <t>Querverweise</t>
    </r>
    <r>
      <rPr>
        <b/>
        <sz val="10"/>
        <color theme="2" tint="-0.749992370372631"/>
        <rFont val="Arial"/>
        <family val="2"/>
      </rPr>
      <t xml:space="preserve"> </t>
    </r>
    <r>
      <rPr>
        <sz val="10"/>
        <color theme="2" tint="-0.749992370372631"/>
        <rFont val="Arial"/>
        <family val="2"/>
      </rPr>
      <t xml:space="preserve">
Im Register </t>
    </r>
    <r>
      <rPr>
        <b/>
        <sz val="10"/>
        <color theme="2" tint="-0.749992370372631"/>
        <rFont val="Arial"/>
        <family val="2"/>
      </rPr>
      <t>"Checkliste"</t>
    </r>
    <r>
      <rPr>
        <sz val="10"/>
        <color theme="2" tint="-0.749992370372631"/>
        <rFont val="Arial"/>
        <family val="2"/>
      </rPr>
      <t xml:space="preserve"> können Sie unter </t>
    </r>
    <r>
      <rPr>
        <b/>
        <sz val="10"/>
        <color theme="2" tint="-0.749992370372631"/>
        <rFont val="Arial"/>
        <family val="2"/>
      </rPr>
      <t>"Hinweis:"</t>
    </r>
    <r>
      <rPr>
        <sz val="10"/>
        <color theme="2" tint="-0.749992370372631"/>
        <rFont val="Arial"/>
        <family val="2"/>
      </rPr>
      <t xml:space="preserve"> in der Spalte</t>
    </r>
    <r>
      <rPr>
        <b/>
        <sz val="10"/>
        <color theme="2" tint="-0.749992370372631"/>
        <rFont val="Arial"/>
        <family val="2"/>
      </rPr>
      <t xml:space="preserve"> "M"</t>
    </r>
    <r>
      <rPr>
        <sz val="10"/>
        <color theme="2" tint="-0.749992370372631"/>
        <rFont val="Arial"/>
        <family val="2"/>
      </rPr>
      <t xml:space="preserve"> diverse Hilfetexte erhalten.
------------------------------------------------------------------------------------------------------------------------------------------
</t>
    </r>
    <r>
      <rPr>
        <b/>
        <sz val="11"/>
        <color theme="2" tint="-0.749992370372631"/>
        <rFont val="Arial"/>
        <family val="2"/>
      </rPr>
      <t>Auswertung selbst erstellter Fragen</t>
    </r>
    <r>
      <rPr>
        <sz val="10"/>
        <color theme="2" tint="-0.749992370372631"/>
        <rFont val="Arial"/>
        <family val="2"/>
      </rPr>
      <t xml:space="preserve"> 
Zur Bewertung müssen sie in der </t>
    </r>
    <r>
      <rPr>
        <b/>
        <sz val="10"/>
        <color theme="2" tint="-0.749992370372631"/>
        <rFont val="Arial"/>
        <family val="2"/>
      </rPr>
      <t>Spalte "G" aktiviert</t>
    </r>
    <r>
      <rPr>
        <sz val="10"/>
        <color theme="2" tint="-0.749992370372631"/>
        <rFont val="Arial"/>
        <family val="2"/>
      </rPr>
      <t xml:space="preserve"> werden. 
Folgende Kennungen sind möglich:
</t>
    </r>
    <r>
      <rPr>
        <b/>
        <sz val="10"/>
        <color theme="2" tint="-0.749992370372631"/>
        <rFont val="Arial"/>
        <family val="2"/>
      </rPr>
      <t xml:space="preserve">A = Auswertung
</t>
    </r>
    <r>
      <rPr>
        <sz val="10"/>
        <color theme="2" tint="-0.749992370372631"/>
        <rFont val="Arial"/>
        <family val="2"/>
      </rPr>
      <t>------------------------------------------------------------------------------------------------------------------------------------------</t>
    </r>
  </si>
  <si>
    <t>Audit-Checkliste</t>
  </si>
  <si>
    <t>Wurde die gesetzlich vorgeschriebene Gestaltung des Impressums gemäß § 6 Telemediengesetz (TMG) beachtet?</t>
  </si>
  <si>
    <t>zur</t>
  </si>
  <si>
    <t>Prüfung</t>
  </si>
  <si>
    <t>als für diejenigen, zu denen sie erhoben wurden, verarbeitet und genutzt werden sollen:
Werden die Nutzer darüber informiert, dass die Daten auch für andere Zwecke verarbeitet und genutzt werden sollen?</t>
  </si>
  <si>
    <t>kommerzielle Kommunikation erfolgt, klar identifizierbar?</t>
  </si>
  <si>
    <t>Sind die Bedingungen für die Inanspruchnahme der Angebote</t>
  </si>
  <si>
    <t xml:space="preserve">Liegt eine Opt-in-Erklärung oder ein gesetzlicher </t>
  </si>
  <si>
    <t>EU-Standardvertragsklauseln gebunden?</t>
  </si>
  <si>
    <t>Werden die Nutzung und die Bezahlung von Telemedien anonym</t>
  </si>
  <si>
    <t xml:space="preserve">Wurden die Nutzer zu Beginn des Nutzungsvorgangs über die Verarbeitung der Daten außerhalb der EU in allgemein verständlicher Form unterrichtet? </t>
  </si>
  <si>
    <t xml:space="preserve">pseudonymen Nutzung und Bezahlung von Telemedien informiert? </t>
  </si>
  <si>
    <t>Auskunft über die zu ihrer Person oder zum Pseudonym gespeicherten Daten verlangen können?</t>
  </si>
  <si>
    <t>bzw. den Einsatz von Scoring-Verfahren informiert?</t>
  </si>
  <si>
    <t>Zwecken nur mit ausdrücklicher Einwilligung des Kunden?
Wenn ja:
Werden die Empfänger der Daten und der Zweck der Weitergabe genannt?</t>
  </si>
  <si>
    <t>und Datenvermeidung eingehalten, d.h. werden so wenige personenbezogene Daten wie möglich erhoben, verarbeitet und genutzt?</t>
  </si>
  <si>
    <t>Werden Tracking-Technologien eingesetzt?</t>
  </si>
  <si>
    <t>für die Erstellung der Nutzungsanalyse nicht mehr erforderlich ist oder der Nutzer dies verlangt?</t>
  </si>
  <si>
    <t>über den Träger des Pseudonyms zusammengeführt?</t>
  </si>
  <si>
    <t>Ist angegeben, für welchen Zweck die Daten verwendet</t>
  </si>
  <si>
    <t>Opt-in?</t>
  </si>
  <si>
    <t>Wird das Double-Opt-in-Verfahren eingesetzt?</t>
  </si>
  <si>
    <t>Website ‒ Sicherheit</t>
  </si>
  <si>
    <t>Website ‒ § 5 TMG ‒ Impressum</t>
  </si>
  <si>
    <t>Website ‒ § 13 TMG ‒ Datenschutzerklärung</t>
  </si>
  <si>
    <t>Webtools ‒ Gefällt-mir-Button ‒ Webanalysetools</t>
  </si>
  <si>
    <t>Fernabsatzverträge ‒ Informationspflichten</t>
  </si>
  <si>
    <t>Preisangaben ‒ Pflichten gemäß Preisangabenverordnung (PAngV)</t>
  </si>
  <si>
    <t>Werden Benutzername und Kennwort bei Eröffnung</t>
  </si>
  <si>
    <t>Wurden die EU-Standardvertragsklauseln unterzeichnet?</t>
  </si>
  <si>
    <t>innerhalb Deutschlands?</t>
  </si>
  <si>
    <t>wurde eine "Save Harbor"-Regelung unterzeichnet?</t>
  </si>
  <si>
    <t>Hinweis:
Ist eine Vereinbarung zur ADV (Auftragsdatenverarbeitung laut § 11 Abs. 2 BDSG) abgeschlossen?</t>
  </si>
  <si>
    <t>Gefällt-mir-Button (I-Like-Button)</t>
  </si>
  <si>
    <t>Werden dem Kunden ‒ sofern er Verbraucher ist ‒</t>
  </si>
  <si>
    <t>rechtzeitig vor Abgabe seiner Vertragserklärung folgende Informationen in einer dem eingesetzten Fernkommunikationsmittel entsprechenden Weise klar und verständlich und unter Angabe des geschäftlichen Zwecks zur Verfügung gestellt?</t>
  </si>
  <si>
    <t>Anschrift, die für die Geschäftsbeziehung zwischen diesem, seinem Vertreter oder einer anderen gewerblich tätigen Person gemäß Ziffer b) und dem Verbraucher maßgeblich ist, bei juristischen Personen, Personenvereinigungen oder Personengruppen auch den Namen eines Vertretungsberechtigten</t>
  </si>
  <si>
    <t>seine Identität, anzugeben sind auch das öffentliche</t>
  </si>
  <si>
    <t>Unternehmensregister, bei dem der Rechtsträger eingetragen ist, und die zugehörige Registernummer oder gleichwertige Kennung (vgl. hierzu auch Prüfungspunkt Impressum)</t>
  </si>
  <si>
    <t>Mitgliedsstaat, in dem der Verbraucher seinen Wohnsitz hat, wenn es einen solchen Vertreter gibt, oder die Identität einer anderen gewerblich tätigen Person als des Anbieters, wenn der Verbraucher mit dieser geschäftlich zu tun hat, sowie die Eigenschaft, in der diese Person gegenüber dem Verbraucher tätig wird</t>
  </si>
  <si>
    <t>Werden nur Waren verkauft bzw. Dienstleistungen angeboten,</t>
  </si>
  <si>
    <t>die Mindestlaufzeit des Vertrags, wenn er eine dauernde</t>
  </si>
  <si>
    <t>oder regelmäßig wiederkehrende Leistung zum Inhalt hat</t>
  </si>
  <si>
    <t>Leistung (Ware oder Dienstleistung) zu erbringen, und einen Vorbehalt, die versprochene Leistung im Fall ihrer Nichtverfügbarkeit nicht zu erbringen</t>
  </si>
  <si>
    <t>den Gesamtpreis der Ware oder Dienstleistung einschließlich</t>
  </si>
  <si>
    <t>aller damit verbundenen Preisbestandteile sowie alle über den Unternehmer abgeführten Steuern oder, wenn kein genauer Preis angegeben werden kann, seine Berechnungsgrundlage, die dem Verbraucher eine Überprüfung des Preises ermöglicht</t>
  </si>
  <si>
    <t>sowie einen Hinweis auf mögliche weitere Steuern oder Kosten, die nicht über den Unternehmer abgeführt oder von ihm in Rechnung gestellt werden</t>
  </si>
  <si>
    <t>des Bestellvorgangs mitgeteilt?</t>
  </si>
  <si>
    <t>Zahlungsmöglichkeiten informiert?</t>
  </si>
  <si>
    <t>Werden Kunden über eine Begrenzung des Liefergebiets</t>
  </si>
  <si>
    <t>Lieferzeiten informiert (sofern kein Hinweis erfolgt, wird sofortige Lieferbarkeit vorausgesetzt)?</t>
  </si>
  <si>
    <t>Rückgaberechts sowie die Bedingungen, Einzelheiten der Ausübung, insbesondere den Namen und die Anschrift desjenigen, gegenüber dem der Widerruf zu erklären ist, und die Rechtsfolgen des Widerrufs oder der Rückgabe einschließlich Informationen über den Betrag, den der Verbraucher im Fall des Widerrufs oder der Rückgabe für die erbrachte Dienstleistung zu zahlen hat</t>
  </si>
  <si>
    <t>Das Widerrufsrecht besteht, soweit nichts anderes bestimmt ist, nicht bei Fernabsatzverträgen:</t>
  </si>
  <si>
    <t>von Software, sofern die gelieferten Datenträger vom Verbraucher entsiegelt worden sind;</t>
  </si>
  <si>
    <t>Finanzdienstleistungen zum Gegenstand haben, deren Preis auf dem Finanzmarkt Schwankungen unterliegt, auf die der Unternehmer keinen Einfluss hat und die innerhalb der Widerrufsfrist auftreten können, insbesondere Dienstleistungen im Zusammenhang mit Aktien, Anteilsscheinen, die von einer Kapitalanlagegesellschaft oder einer ausländischen Investmentgesellschaft ausgegeben werden, und anderen handelbaren Wertpapieren, Devisen, Derivaten oder Geldmarktinstrumenten, oder</t>
  </si>
  <si>
    <t>angefertigt werden oder eindeutig auf die persönlichen Bedürfnisse zugeschnitten sind oder die aufgrund ihrer Beschaffenheit nicht für eine Rücksendung geeignet sind oder schnell verderben können oder deren Verfalldatum überschritten würde;</t>
  </si>
  <si>
    <t>Wird die Kostentragung bei Ausübung des Widerrufsrechts</t>
  </si>
  <si>
    <t>für die Benutzung des Fernkommunikationsmittels zu tragen hat, wenn solche zusätzlichen Kosten durch den Unternehmer in Rechnung gestellt werden</t>
  </si>
  <si>
    <t>Informationen, beispielsweise die Gültigkeitsdauer befristeter Angebote, insbesondere hinsichtlich des Preises</t>
  </si>
  <si>
    <t>Werden die unter Ziffer 6.1 genannten Informationen dem Verbraucher alsbald, spätestens bis zur vollständigen Erfüllung des Vertrags, bei Waren spätestens bis zur Lieferung an den Verbraucher, nochmals in Textform mitgeteilt?</t>
  </si>
  <si>
    <t>per E-Mail mitgeteilt.</t>
  </si>
  <si>
    <t>bei Lieferung an den Verbraucher mitgeteilt.</t>
  </si>
  <si>
    <t>Können AGB und Kundeninformationen im Text- oder HTML-</t>
  </si>
  <si>
    <t>Können AGB und Kundeninformationen im PDF-Format</t>
  </si>
  <si>
    <t>abgerufen, gedruckt bzw. gespeichert werden?
Wenn ja:
Findet sich ggf. ein Hinweis darauf, wo PDF-Programme erhältlich sind?</t>
  </si>
  <si>
    <t>Allgemeinen Geschäftsbedingungen dem Verbraucher alsbald, spätestens bis zur vollständigen Erfüllung des Vertrags, bei Waren spätestens bis zur Lieferung an den Verbraucher, nochmals in Textform mitgeteilt?</t>
  </si>
  <si>
    <t>das eine Überlassung bzw. Zugänglichmachung gegenüber nicht volljährigen Personen verhindert?</t>
  </si>
  <si>
    <t>vollständiges Impressum</t>
  </si>
  <si>
    <t>Produktbeschreibung</t>
  </si>
  <si>
    <t>Einzelpreis, Gesamtpreis, Versand- und Zusatzkosten</t>
  </si>
  <si>
    <t>Hinweis auf die gewählte Zahlungsart</t>
  </si>
  <si>
    <t>Rückgaberechtsbelehrung</t>
  </si>
  <si>
    <t>Verträge im elektronischen Geschäftsverkehr ‒</t>
  </si>
  <si>
    <t>Artikel 246 § 3 EGBGB bestimmten Informationen rechtzeitig vor Abgabe ihrer Bestellung klar und verständlich mit (vgl. hierzu auch Ziffer 7.2)?</t>
  </si>
  <si>
    <t>Bestätigt der Unternehmer seinen Kunden den Zugang ihrer</t>
  </si>
  <si>
    <t>Bestellung unverzüglich auf elektronischem Weg?</t>
  </si>
  <si>
    <t>Vertragsschluss führen?</t>
  </si>
  <si>
    <t>Unternehmer gespeichert wird und ob er dem Kunden zugänglich ist?</t>
  </si>
  <si>
    <t>Mitteln Eingabefehler vor Abgabe der Vertragserklärung erkennen und berichtigen kann?</t>
  </si>
  <si>
    <t>Sprachen?</t>
  </si>
  <si>
    <t>der Unternehmer unterwirft, sowie über die Möglichkeit eines elektronischen Zugangs zu diesen Regelwerken?</t>
  </si>
  <si>
    <t>des Bestellvorgangs (Legen der Ware in den Warenkorb) angegeben, dass die für die Waren oder Leistungen geforderten Preise die Umsatzsteuer und sonstige Preisbestandteile enthalten?</t>
  </si>
  <si>
    <t>leicht erkennbar?</t>
  </si>
  <si>
    <t>Wird angegeben, auf welchen ursprünglichen Preis oder</t>
  </si>
  <si>
    <t>die über die Basistarife hinausgehen 
(z.B. Verwendung von 0180-Rufnummern)?</t>
  </si>
  <si>
    <t>Verlängerungslizenzen bzw. Folgelizenzen erhalten Sie unter:</t>
  </si>
  <si>
    <t>Website und Webshop</t>
  </si>
  <si>
    <t>Hinweis:
Betroffener = Interessent, Kunde usw.</t>
  </si>
  <si>
    <t>Hinweis:
Beim Einbinden von "Gefällt-mir-Button" informieren Sie sich bitte regelmäßig zu der aktuellen gültigen Rechtsprechung.
z.B.: "Wie kann ein Gefällt-mir-Button auf einer Website eingebunden werden, ohne dass er vor einem Klick auf den Button personenbezogene Daten an die Anbieter versendet. Der Klick des Buttons ist als externer Link zu kennzeichnen."
siehe auch:</t>
  </si>
  <si>
    <t xml:space="preserve">Hinweis:
Beim Einbinden von "Webanalyse-Tools" informieren Sie sich bitte regelmäßig zu der aktuell gültigen Rechtsprechung. 
z.B.: "Wie darf das gewünschte Analysetool mit dem entsprechenden Code auf der Website eingetragen werden, ohne gegen geltende Datenschutzbestimmungen zu verstoßen?" 
</t>
  </si>
  <si>
    <t>Der Unternehmer ist verpflichtet, dem Verbraucher rechtzeitig vor Abgabe seiner Willenserklärung in einer dem eingesetzten Fernkommunikationsmittel entsprechenden Weise klar und verständlich die in Artikel 246 § 1 EGBGB aufgeführten wesentlichen Informationen über das Rechtsgeschäft zur Verfügung zu stellen. Zu den wesentlichen Informationen gehören:
Hinweis:
Verbraucher ist jede natürliche Person, die ein Rechtsgeschäft zu einem Zweck abschließt, der weder ihrer gewerblichen noch ihrer selbstständigen beruflichen Tätigkeit zugerechnet werden kann.</t>
  </si>
  <si>
    <t>Ist ein schriftliches Berechtigungskonzept für den Betrieb der Website vorhanden?</t>
  </si>
  <si>
    <t>Gibt es in dem Berechtigungskonzept Differenzierungen für folgende Bereiche:</t>
  </si>
  <si>
    <t>Wurden für alle unten genannte Dienstleister Vereinbarungen zur Auftragsdatenverarbeitung abgeschlossen?</t>
  </si>
  <si>
    <t>Internet-Mediendienstleister</t>
  </si>
  <si>
    <t>Content-Management-Dienstleister</t>
  </si>
  <si>
    <t>eigenes Personal</t>
  </si>
  <si>
    <t>Administratoren</t>
  </si>
  <si>
    <t>weitere externe Dienstleister</t>
  </si>
  <si>
    <t>Ist ein schriftliches Berechtigungskonzept für den Betrieb des Webshops vorhanden?</t>
  </si>
  <si>
    <t>Wurde für alle unten genannten Dienstleister Vereinbarungen zur Auftragsdatenverarbeitung abgeschlossen?</t>
  </si>
  <si>
    <t>die nicht gegen gesetzliche Bestimmungen verstoßen?</t>
  </si>
  <si>
    <t>Gewährleistungs- und Garantiebedingungen dem Verbraucher alsbald, spätestens bis zur vollständigen Erfüllung des Vertrages, bei Waren spätestens bis zur Lieferung an den Verbraucher, nochmals in Textform mitgeteilt?</t>
  </si>
  <si>
    <t>http://auditserver.de</t>
  </si>
  <si>
    <t>maßnahem</t>
  </si>
  <si>
    <t>aufgaben</t>
  </si>
  <si>
    <t>ACHTUNG!</t>
  </si>
  <si>
    <t>Bitte einen IT-Fachanwalt einschalten, da die Chekliste ab Pkt. 7 nicht mehr aktuell ist. Es gibt neue Gesetze.</t>
  </si>
  <si>
    <t>Version v1.3 vom 2015-11-25</t>
  </si>
</sst>
</file>

<file path=xl/styles.xml><?xml version="1.0" encoding="utf-8"?>
<styleSheet xmlns="http://schemas.openxmlformats.org/spreadsheetml/2006/main">
  <numFmts count="2">
    <numFmt numFmtId="164" formatCode="&quot;DM&quot;#,##0.00;[Red]\-&quot;DM&quot;#,##0.00"/>
    <numFmt numFmtId="165" formatCode="[$€]#,##0.00;[Red]\-[$€]#,##0.00"/>
  </numFmts>
  <fonts count="142">
    <font>
      <sz val="10"/>
      <name val="Arial"/>
    </font>
    <font>
      <sz val="11"/>
      <color theme="1"/>
      <name val="Arial"/>
      <family val="2"/>
    </font>
    <font>
      <sz val="11"/>
      <color theme="1"/>
      <name val="Arial"/>
      <family val="2"/>
    </font>
    <font>
      <sz val="11"/>
      <color theme="1"/>
      <name val="Arial"/>
      <family val="2"/>
    </font>
    <font>
      <sz val="10"/>
      <name val="Arial"/>
      <family val="2"/>
    </font>
    <font>
      <sz val="10"/>
      <name val="Arial"/>
      <family val="2"/>
    </font>
    <font>
      <b/>
      <sz val="10"/>
      <name val="Arial"/>
      <family val="2"/>
    </font>
    <font>
      <sz val="8"/>
      <name val="Wingdings"/>
      <charset val="2"/>
    </font>
    <font>
      <u/>
      <sz val="10"/>
      <color indexed="12"/>
      <name val="Arial"/>
      <family val="2"/>
    </font>
    <font>
      <sz val="14"/>
      <name val="Arial"/>
      <family val="2"/>
    </font>
    <font>
      <sz val="12"/>
      <name val="Arial"/>
      <family val="2"/>
    </font>
    <font>
      <sz val="8"/>
      <name val="Arial"/>
      <family val="2"/>
    </font>
    <font>
      <b/>
      <sz val="18"/>
      <name val="Arial"/>
      <family val="2"/>
    </font>
    <font>
      <b/>
      <sz val="12"/>
      <name val="Arial"/>
      <family val="2"/>
    </font>
    <font>
      <b/>
      <sz val="11"/>
      <name val="Arial"/>
      <family val="2"/>
    </font>
    <font>
      <sz val="8"/>
      <name val="Arial"/>
      <family val="2"/>
    </font>
    <font>
      <b/>
      <sz val="12"/>
      <name val="Arial"/>
      <family val="2"/>
    </font>
    <font>
      <sz val="12"/>
      <name val="Wingdings"/>
      <charset val="2"/>
    </font>
    <font>
      <sz val="12"/>
      <name val="Arial"/>
      <family val="2"/>
    </font>
    <font>
      <b/>
      <sz val="8"/>
      <name val="Arial"/>
      <family val="2"/>
    </font>
    <font>
      <sz val="7"/>
      <name val="Arial"/>
      <family val="2"/>
    </font>
    <font>
      <b/>
      <sz val="8"/>
      <name val="Arial"/>
      <family val="2"/>
    </font>
    <font>
      <b/>
      <sz val="10"/>
      <name val="Arial"/>
      <family val="2"/>
    </font>
    <font>
      <b/>
      <sz val="10"/>
      <color indexed="10"/>
      <name val="Arial"/>
      <family val="2"/>
    </font>
    <font>
      <b/>
      <sz val="12"/>
      <color indexed="8"/>
      <name val="Arial"/>
      <family val="2"/>
    </font>
    <font>
      <sz val="10"/>
      <color indexed="8"/>
      <name val="Arial"/>
      <family val="2"/>
    </font>
    <font>
      <b/>
      <sz val="14"/>
      <name val="Arial"/>
      <family val="2"/>
    </font>
    <font>
      <sz val="10"/>
      <color indexed="12"/>
      <name val="Arial"/>
      <family val="2"/>
    </font>
    <font>
      <b/>
      <sz val="10"/>
      <color indexed="12"/>
      <name val="Arial"/>
      <family val="2"/>
    </font>
    <font>
      <b/>
      <sz val="10"/>
      <color indexed="8"/>
      <name val="Arial"/>
      <family val="2"/>
    </font>
    <font>
      <sz val="10"/>
      <name val="Arial"/>
      <family val="2"/>
    </font>
    <font>
      <b/>
      <sz val="9"/>
      <name val="Arial"/>
      <family val="2"/>
    </font>
    <font>
      <b/>
      <sz val="14"/>
      <color indexed="12"/>
      <name val="Arial"/>
      <family val="2"/>
    </font>
    <font>
      <b/>
      <sz val="11"/>
      <color indexed="8"/>
      <name val="Arial"/>
      <family val="2"/>
    </font>
    <font>
      <b/>
      <sz val="12"/>
      <color indexed="12"/>
      <name val="Arial"/>
      <family val="2"/>
    </font>
    <font>
      <b/>
      <sz val="13"/>
      <name val="Arial"/>
      <family val="2"/>
    </font>
    <font>
      <sz val="9"/>
      <name val="Arial"/>
      <family val="2"/>
    </font>
    <font>
      <b/>
      <sz val="9"/>
      <name val="Arial"/>
      <family val="2"/>
    </font>
    <font>
      <b/>
      <sz val="10"/>
      <color indexed="12"/>
      <name val="Arial"/>
      <family val="2"/>
    </font>
    <font>
      <b/>
      <sz val="14"/>
      <color indexed="12"/>
      <name val="Arial"/>
      <family val="2"/>
    </font>
    <font>
      <sz val="8"/>
      <color indexed="81"/>
      <name val="Tahoma"/>
      <family val="2"/>
    </font>
    <font>
      <b/>
      <sz val="8"/>
      <color indexed="81"/>
      <name val="Tahoma"/>
      <family val="2"/>
    </font>
    <font>
      <sz val="9"/>
      <color indexed="81"/>
      <name val="Tahoma"/>
      <family val="2"/>
    </font>
    <font>
      <b/>
      <sz val="9"/>
      <color indexed="81"/>
      <name val="Tahoma"/>
      <family val="2"/>
    </font>
    <font>
      <b/>
      <sz val="10"/>
      <color indexed="9"/>
      <name val="Arial"/>
      <family val="2"/>
    </font>
    <font>
      <b/>
      <sz val="10"/>
      <color indexed="10"/>
      <name val="Arial"/>
      <family val="2"/>
    </font>
    <font>
      <sz val="10"/>
      <color indexed="10"/>
      <name val="Arial"/>
      <family val="2"/>
    </font>
    <font>
      <b/>
      <sz val="14"/>
      <color indexed="10"/>
      <name val="Arial"/>
      <family val="2"/>
    </font>
    <font>
      <sz val="14"/>
      <color indexed="12"/>
      <name val="Arial"/>
      <family val="2"/>
    </font>
    <font>
      <b/>
      <sz val="14"/>
      <color indexed="12"/>
      <name val="Arial"/>
      <family val="2"/>
    </font>
    <font>
      <b/>
      <sz val="10"/>
      <color indexed="12"/>
      <name val="Arial"/>
      <family val="2"/>
    </font>
    <font>
      <b/>
      <sz val="10"/>
      <color indexed="12"/>
      <name val="Arial"/>
      <family val="2"/>
    </font>
    <font>
      <sz val="10"/>
      <color indexed="8"/>
      <name val="Arial"/>
      <family val="2"/>
    </font>
    <font>
      <b/>
      <sz val="10"/>
      <color indexed="8"/>
      <name val="Arial"/>
      <family val="2"/>
    </font>
    <font>
      <b/>
      <u/>
      <sz val="10"/>
      <color indexed="19"/>
      <name val="Arial"/>
      <family val="2"/>
    </font>
    <font>
      <sz val="14"/>
      <color indexed="8"/>
      <name val="Arial"/>
      <family val="2"/>
    </font>
    <font>
      <sz val="8"/>
      <color indexed="8"/>
      <name val="Arial"/>
      <family val="2"/>
    </font>
    <font>
      <sz val="10"/>
      <color indexed="9"/>
      <name val="Arial"/>
      <family val="2"/>
    </font>
    <font>
      <b/>
      <sz val="10"/>
      <color indexed="9"/>
      <name val="Arial"/>
      <family val="2"/>
    </font>
    <font>
      <b/>
      <sz val="8"/>
      <color indexed="9"/>
      <name val="Arial"/>
      <family val="2"/>
    </font>
    <font>
      <sz val="8"/>
      <color indexed="9"/>
      <name val="Arial"/>
      <family val="2"/>
    </font>
    <font>
      <sz val="14"/>
      <color indexed="9"/>
      <name val="Arial"/>
      <family val="2"/>
    </font>
    <font>
      <b/>
      <sz val="8"/>
      <color indexed="8"/>
      <name val="Arial"/>
      <family val="2"/>
    </font>
    <font>
      <sz val="8"/>
      <color indexed="44"/>
      <name val="Arial"/>
      <family val="2"/>
    </font>
    <font>
      <b/>
      <sz val="12"/>
      <color indexed="10"/>
      <name val="Arial"/>
      <family val="2"/>
    </font>
    <font>
      <b/>
      <sz val="14"/>
      <color indexed="10"/>
      <name val="Arial"/>
      <family val="2"/>
    </font>
    <font>
      <b/>
      <sz val="16"/>
      <name val="Arial"/>
      <family val="2"/>
    </font>
    <font>
      <sz val="10"/>
      <color indexed="9"/>
      <name val="Arial"/>
      <family val="2"/>
    </font>
    <font>
      <sz val="10"/>
      <color indexed="22"/>
      <name val="Arial"/>
      <family val="2"/>
    </font>
    <font>
      <b/>
      <sz val="12"/>
      <color indexed="22"/>
      <name val="Arial"/>
      <family val="2"/>
    </font>
    <font>
      <sz val="8"/>
      <name val="Helv"/>
    </font>
    <font>
      <sz val="10"/>
      <name val="Helv"/>
    </font>
    <font>
      <sz val="11"/>
      <name val="Arial"/>
      <family val="2"/>
    </font>
    <font>
      <b/>
      <sz val="10"/>
      <color indexed="9"/>
      <name val="Arial"/>
      <family val="2"/>
    </font>
    <font>
      <sz val="8"/>
      <name val="Arial"/>
      <family val="2"/>
    </font>
    <font>
      <b/>
      <sz val="11"/>
      <color indexed="10"/>
      <name val="Arial"/>
      <family val="2"/>
    </font>
    <font>
      <sz val="10"/>
      <color indexed="19"/>
      <name val="Arial"/>
      <family val="2"/>
    </font>
    <font>
      <b/>
      <sz val="14"/>
      <color indexed="8"/>
      <name val="Arial"/>
      <family val="2"/>
    </font>
    <font>
      <sz val="14"/>
      <color indexed="8"/>
      <name val="Arial"/>
      <family val="2"/>
    </font>
    <font>
      <b/>
      <sz val="10"/>
      <color indexed="8"/>
      <name val="Arial"/>
      <family val="2"/>
    </font>
    <font>
      <sz val="10"/>
      <color indexed="8"/>
      <name val="Arial"/>
      <family val="2"/>
    </font>
    <font>
      <sz val="8"/>
      <color indexed="22"/>
      <name val="Arial"/>
      <family val="2"/>
    </font>
    <font>
      <b/>
      <sz val="8"/>
      <color indexed="22"/>
      <name val="Arial"/>
      <family val="2"/>
    </font>
    <font>
      <sz val="10"/>
      <color indexed="9"/>
      <name val="Arial"/>
      <family val="2"/>
    </font>
    <font>
      <u/>
      <sz val="10"/>
      <color indexed="12"/>
      <name val="Arial"/>
      <family val="2"/>
    </font>
    <font>
      <sz val="10"/>
      <color indexed="19"/>
      <name val="Arial"/>
      <family val="2"/>
    </font>
    <font>
      <b/>
      <sz val="10"/>
      <color indexed="19"/>
      <name val="Arial"/>
      <family val="2"/>
    </font>
    <font>
      <sz val="8"/>
      <color indexed="19"/>
      <name val="Arial"/>
      <family val="2"/>
    </font>
    <font>
      <sz val="14"/>
      <color indexed="19"/>
      <name val="Arial"/>
      <family val="2"/>
    </font>
    <font>
      <sz val="8"/>
      <color indexed="12"/>
      <name val="Arial"/>
      <family val="2"/>
    </font>
    <font>
      <u/>
      <sz val="8"/>
      <color indexed="12"/>
      <name val="Arial"/>
      <family val="2"/>
    </font>
    <font>
      <b/>
      <sz val="10"/>
      <color indexed="8"/>
      <name val="Arial"/>
      <family val="2"/>
    </font>
    <font>
      <sz val="10"/>
      <color indexed="8"/>
      <name val="Arial"/>
      <family val="2"/>
    </font>
    <font>
      <i/>
      <sz val="10"/>
      <color indexed="8"/>
      <name val="Arial"/>
      <family val="2"/>
    </font>
    <font>
      <sz val="11"/>
      <color theme="1"/>
      <name val="Arial"/>
      <family val="2"/>
    </font>
    <font>
      <i/>
      <sz val="10"/>
      <color theme="9" tint="-0.499984740745262"/>
      <name val="Arial"/>
      <family val="2"/>
    </font>
    <font>
      <b/>
      <sz val="10"/>
      <color theme="1"/>
      <name val="Arial"/>
      <family val="2"/>
    </font>
    <font>
      <sz val="10"/>
      <color theme="1"/>
      <name val="Arial"/>
      <family val="2"/>
    </font>
    <font>
      <b/>
      <sz val="11"/>
      <color theme="1"/>
      <name val="Arial"/>
      <family val="2"/>
    </font>
    <font>
      <b/>
      <sz val="10"/>
      <color theme="0"/>
      <name val="Arial"/>
      <family val="2"/>
    </font>
    <font>
      <b/>
      <sz val="10"/>
      <color rgb="FF0070C0"/>
      <name val="Arial"/>
      <family val="2"/>
    </font>
    <font>
      <b/>
      <sz val="10"/>
      <color rgb="FFC00000"/>
      <name val="Arial"/>
      <family val="2"/>
    </font>
    <font>
      <b/>
      <sz val="18"/>
      <color theme="0"/>
      <name val="Arial"/>
      <family val="2"/>
    </font>
    <font>
      <b/>
      <sz val="8"/>
      <color theme="1"/>
      <name val="Arial"/>
      <family val="2"/>
    </font>
    <font>
      <sz val="8"/>
      <color theme="3" tint="0.79998168889431442"/>
      <name val="Arial"/>
      <family val="2"/>
    </font>
    <font>
      <b/>
      <sz val="22"/>
      <color theme="0"/>
      <name val="Arial"/>
      <family val="2"/>
    </font>
    <font>
      <b/>
      <sz val="12"/>
      <color theme="2" tint="-0.749992370372631"/>
      <name val="Arial"/>
      <family val="2"/>
    </font>
    <font>
      <b/>
      <sz val="11"/>
      <color theme="2" tint="-0.749992370372631"/>
      <name val="Arial"/>
      <family val="2"/>
    </font>
    <font>
      <sz val="10"/>
      <color theme="2" tint="-0.749992370372631"/>
      <name val="Arial"/>
      <family val="2"/>
    </font>
    <font>
      <b/>
      <sz val="10"/>
      <color theme="2" tint="-0.749992370372631"/>
      <name val="Arial"/>
      <family val="2"/>
    </font>
    <font>
      <sz val="8"/>
      <color theme="2" tint="-0.749992370372631"/>
      <name val="Arial"/>
      <family val="2"/>
    </font>
    <font>
      <sz val="8"/>
      <color theme="1" tint="0.34998626667073579"/>
      <name val="Arial"/>
      <family val="2"/>
    </font>
    <font>
      <sz val="8"/>
      <color theme="1" tint="0.499984740745262"/>
      <name val="Arial"/>
      <family val="2"/>
    </font>
    <font>
      <sz val="10"/>
      <color theme="1" tint="0.499984740745262"/>
      <name val="Arial"/>
      <family val="2"/>
    </font>
    <font>
      <b/>
      <sz val="14"/>
      <color theme="0"/>
      <name val="Arial"/>
      <family val="2"/>
    </font>
    <font>
      <b/>
      <sz val="14"/>
      <color rgb="FFC00000"/>
      <name val="Arial"/>
      <family val="2"/>
    </font>
    <font>
      <sz val="10"/>
      <color rgb="FFC00000"/>
      <name val="Arial"/>
      <family val="2"/>
    </font>
    <font>
      <sz val="10"/>
      <color theme="1" tint="4.9989318521683403E-2"/>
      <name val="Arial"/>
      <family val="2"/>
    </font>
    <font>
      <sz val="8"/>
      <color theme="1" tint="4.9989318521683403E-2"/>
      <name val="Arial"/>
      <family val="2"/>
    </font>
    <font>
      <sz val="11"/>
      <color theme="1" tint="4.9989318521683403E-2"/>
      <name val="Arial"/>
      <family val="2"/>
    </font>
    <font>
      <b/>
      <sz val="11"/>
      <color theme="1" tint="4.9989318521683403E-2"/>
      <name val="Arial"/>
      <family val="2"/>
    </font>
    <font>
      <b/>
      <sz val="14"/>
      <color theme="7" tint="-0.249977111117893"/>
      <name val="Arial"/>
      <family val="2"/>
    </font>
    <font>
      <b/>
      <sz val="10"/>
      <color theme="3" tint="0.79998168889431442"/>
      <name val="Arial"/>
      <family val="2"/>
    </font>
    <font>
      <sz val="8"/>
      <color theme="0"/>
      <name val="Arial"/>
      <family val="2"/>
    </font>
    <font>
      <b/>
      <sz val="10"/>
      <color rgb="FFFFFF66"/>
      <name val="Arial"/>
      <family val="2"/>
    </font>
    <font>
      <b/>
      <sz val="14"/>
      <color rgb="FFFFFF66"/>
      <name val="Arial"/>
      <family val="2"/>
    </font>
    <font>
      <sz val="14"/>
      <color rgb="FFFFFF66"/>
      <name val="Arial"/>
      <family val="2"/>
    </font>
    <font>
      <b/>
      <sz val="8"/>
      <color rgb="FFFFFF66"/>
      <name val="Arial"/>
      <family val="2"/>
    </font>
    <font>
      <sz val="8"/>
      <color rgb="FFFFFF66"/>
      <name val="Arial"/>
      <family val="2"/>
    </font>
    <font>
      <b/>
      <sz val="11"/>
      <color rgb="FFFFFF66"/>
      <name val="Arial"/>
      <family val="2"/>
    </font>
    <font>
      <sz val="8"/>
      <color rgb="FFC00000"/>
      <name val="Arial"/>
      <family val="2"/>
    </font>
    <font>
      <b/>
      <sz val="11"/>
      <color theme="0"/>
      <name val="Arial"/>
      <family val="2"/>
    </font>
    <font>
      <sz val="11"/>
      <color theme="0"/>
      <name val="Arial"/>
      <family val="2"/>
    </font>
    <font>
      <sz val="10"/>
      <color theme="0"/>
      <name val="Arial"/>
      <family val="2"/>
    </font>
    <font>
      <b/>
      <sz val="8"/>
      <color theme="0"/>
      <name val="Arial"/>
      <family val="2"/>
    </font>
    <font>
      <sz val="6"/>
      <color theme="0"/>
      <name val="Arial"/>
      <family val="2"/>
    </font>
    <font>
      <u/>
      <sz val="12"/>
      <color theme="0"/>
      <name val="Arial"/>
      <family val="2"/>
    </font>
    <font>
      <b/>
      <sz val="10"/>
      <color rgb="FFFF0000"/>
      <name val="Arial"/>
      <family val="2"/>
    </font>
    <font>
      <b/>
      <sz val="16"/>
      <color rgb="FFFF0000"/>
      <name val="Arial"/>
      <family val="2"/>
    </font>
    <font>
      <b/>
      <sz val="14"/>
      <color theme="0" tint="-0.249977111117893"/>
      <name val="Arial"/>
      <family val="2"/>
    </font>
    <font>
      <b/>
      <sz val="10"/>
      <color theme="0" tint="-0.249977111117893"/>
      <name val="Arial"/>
      <family val="2"/>
    </font>
    <font>
      <sz val="10"/>
      <color theme="0" tint="-0.249977111117893"/>
      <name val="Arial"/>
      <family val="2"/>
    </font>
  </fonts>
  <fills count="22">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10"/>
        <bgColor indexed="64"/>
      </patternFill>
    </fill>
    <fill>
      <patternFill patternType="solid">
        <fgColor indexed="14"/>
        <bgColor indexed="64"/>
      </patternFill>
    </fill>
    <fill>
      <patternFill patternType="solid">
        <fgColor indexed="29"/>
        <bgColor indexed="64"/>
      </patternFill>
    </fill>
    <fill>
      <patternFill patternType="solid">
        <fgColor indexed="43"/>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theme="3" tint="0.39997558519241921"/>
        <bgColor indexed="64"/>
      </patternFill>
    </fill>
    <fill>
      <patternFill patternType="solid">
        <fgColor rgb="FF00B05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4" tint="-0.249977111117893"/>
        <bgColor indexed="64"/>
      </patternFill>
    </fill>
    <fill>
      <patternFill patternType="solid">
        <fgColor rgb="FFFFFF66"/>
        <bgColor indexed="64"/>
      </patternFill>
    </fill>
    <fill>
      <patternFill patternType="solid">
        <fgColor rgb="FFC00000"/>
        <bgColor indexed="64"/>
      </patternFill>
    </fill>
    <fill>
      <patternFill patternType="solid">
        <fgColor rgb="FFFFFF93"/>
        <bgColor indexed="64"/>
      </patternFill>
    </fill>
  </fills>
  <borders count="29">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style="thin">
        <color indexed="64"/>
      </top>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57"/>
      </left>
      <right/>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right style="hair">
        <color theme="0" tint="-0.499984740745262"/>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top/>
      <bottom style="hair">
        <color theme="0" tint="-0.499984740745262"/>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s>
  <cellStyleXfs count="35">
    <xf numFmtId="0" fontId="0" fillId="0" borderId="0"/>
    <xf numFmtId="165" fontId="70" fillId="0" borderId="0" applyFont="0" applyFill="0" applyBorder="0" applyAlignment="0" applyProtection="0"/>
    <xf numFmtId="0" fontId="8"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9" fontId="71" fillId="0" borderId="0" applyFont="0" applyFill="0" applyBorder="0" applyAlignment="0" applyProtection="0"/>
    <xf numFmtId="0" fontId="5" fillId="0" borderId="0"/>
    <xf numFmtId="0" fontId="70" fillId="0" borderId="0"/>
    <xf numFmtId="0" fontId="94" fillId="0" borderId="0"/>
    <xf numFmtId="164" fontId="71" fillId="0" borderId="0" applyFont="0" applyFill="0" applyBorder="0" applyAlignment="0" applyProtection="0"/>
    <xf numFmtId="0" fontId="4" fillId="0" borderId="0"/>
    <xf numFmtId="0" fontId="2" fillId="0" borderId="0"/>
    <xf numFmtId="0" fontId="8" fillId="0" borderId="0" applyNumberFormat="0" applyFill="0" applyBorder="0" applyAlignment="0" applyProtection="0">
      <alignment vertical="top"/>
      <protection locked="0"/>
    </xf>
    <xf numFmtId="0" fontId="2" fillId="0" borderId="0"/>
    <xf numFmtId="0" fontId="2" fillId="0" borderId="0"/>
    <xf numFmtId="0" fontId="4" fillId="0" borderId="0"/>
    <xf numFmtId="0" fontId="4" fillId="0" borderId="0"/>
    <xf numFmtId="0" fontId="2" fillId="0" borderId="0"/>
    <xf numFmtId="0" fontId="4" fillId="0" borderId="0"/>
    <xf numFmtId="0" fontId="8"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cellStyleXfs>
  <cellXfs count="839">
    <xf numFmtId="0" fontId="0" fillId="0" borderId="0" xfId="0"/>
    <xf numFmtId="0" fontId="5" fillId="0" borderId="0" xfId="0" applyFont="1"/>
    <xf numFmtId="0" fontId="11" fillId="0" borderId="0" xfId="0" applyFont="1"/>
    <xf numFmtId="0" fontId="5" fillId="0" borderId="0" xfId="0" applyFont="1" applyBorder="1"/>
    <xf numFmtId="0" fontId="18" fillId="0" borderId="0" xfId="0" applyFont="1"/>
    <xf numFmtId="0" fontId="16" fillId="0" borderId="0" xfId="0" applyFont="1"/>
    <xf numFmtId="0" fontId="20" fillId="0" borderId="0" xfId="0" applyFont="1"/>
    <xf numFmtId="0" fontId="0" fillId="0" borderId="0" xfId="0" applyAlignment="1">
      <alignment horizontal="center"/>
    </xf>
    <xf numFmtId="0" fontId="0" fillId="0" borderId="0" xfId="0" applyNumberFormat="1"/>
    <xf numFmtId="0" fontId="0" fillId="0" borderId="0" xfId="0" applyProtection="1"/>
    <xf numFmtId="0" fontId="5" fillId="0" borderId="0" xfId="0" applyFont="1" applyProtection="1">
      <protection locked="0"/>
    </xf>
    <xf numFmtId="49" fontId="6" fillId="0" borderId="0" xfId="0" applyNumberFormat="1" applyFont="1"/>
    <xf numFmtId="0" fontId="9" fillId="0" borderId="0" xfId="0" applyFont="1"/>
    <xf numFmtId="0" fontId="6" fillId="0" borderId="0" xfId="0" applyFont="1" applyBorder="1"/>
    <xf numFmtId="0" fontId="0" fillId="2" borderId="0" xfId="0" applyFill="1"/>
    <xf numFmtId="0" fontId="0" fillId="2" borderId="0" xfId="0" applyFill="1" applyProtection="1"/>
    <xf numFmtId="0" fontId="0" fillId="2" borderId="0" xfId="0" applyFill="1" applyAlignment="1" applyProtection="1">
      <alignment horizontal="left" wrapText="1"/>
    </xf>
    <xf numFmtId="0" fontId="0" fillId="2" borderId="0" xfId="0" applyFill="1" applyAlignment="1" applyProtection="1">
      <alignment horizontal="left"/>
    </xf>
    <xf numFmtId="0" fontId="14" fillId="2" borderId="0" xfId="0" applyFont="1" applyFill="1" applyProtection="1"/>
    <xf numFmtId="0" fontId="13" fillId="2" borderId="0" xfId="0" applyFont="1" applyFill="1" applyProtection="1"/>
    <xf numFmtId="0" fontId="7" fillId="2" borderId="0" xfId="0" applyFont="1" applyFill="1" applyAlignment="1" applyProtection="1">
      <alignment horizontal="right"/>
    </xf>
    <xf numFmtId="0" fontId="7" fillId="2" borderId="0" xfId="0" applyFont="1" applyFill="1" applyBorder="1" applyAlignment="1" applyProtection="1">
      <alignment horizontal="right"/>
    </xf>
    <xf numFmtId="0" fontId="5" fillId="2" borderId="0" xfId="0" applyFont="1" applyFill="1"/>
    <xf numFmtId="0" fontId="12" fillId="2" borderId="0" xfId="0" applyFont="1" applyFill="1" applyAlignment="1" applyProtection="1">
      <alignment horizontal="center" vertical="center" wrapText="1"/>
    </xf>
    <xf numFmtId="0" fontId="0" fillId="2" borderId="0" xfId="0" applyFill="1" applyAlignment="1">
      <alignment horizontal="center"/>
    </xf>
    <xf numFmtId="0" fontId="0" fillId="0" borderId="0" xfId="0" applyBorder="1" applyAlignment="1" applyProtection="1">
      <alignment horizontal="left" vertical="center" wrapText="1"/>
    </xf>
    <xf numFmtId="0" fontId="0" fillId="0" borderId="0" xfId="0" applyBorder="1" applyAlignment="1" applyProtection="1">
      <alignment vertical="center"/>
    </xf>
    <xf numFmtId="0" fontId="0" fillId="2" borderId="0" xfId="0" applyFill="1" applyAlignment="1" applyProtection="1">
      <alignment horizontal="right"/>
    </xf>
    <xf numFmtId="0" fontId="0" fillId="2" borderId="0" xfId="0" applyFill="1" applyAlignment="1">
      <alignment horizontal="right"/>
    </xf>
    <xf numFmtId="0" fontId="0" fillId="2" borderId="0" xfId="0" applyFill="1" applyAlignment="1" applyProtection="1">
      <alignment horizontal="right" wrapText="1"/>
    </xf>
    <xf numFmtId="0" fontId="13" fillId="2" borderId="0" xfId="0" applyFont="1" applyFill="1" applyAlignment="1" applyProtection="1">
      <alignment horizontal="right"/>
    </xf>
    <xf numFmtId="0" fontId="0" fillId="0" borderId="0" xfId="0" applyAlignment="1">
      <alignment horizontal="right"/>
    </xf>
    <xf numFmtId="0" fontId="0" fillId="2" borderId="0" xfId="0" applyFill="1" applyAlignment="1" applyProtection="1">
      <alignment horizontal="center" wrapText="1"/>
    </xf>
    <xf numFmtId="0" fontId="13" fillId="2" borderId="0" xfId="0" applyFont="1" applyFill="1" applyAlignment="1" applyProtection="1">
      <alignment horizontal="center"/>
    </xf>
    <xf numFmtId="0" fontId="0" fillId="2" borderId="0" xfId="0" applyFill="1" applyAlignment="1" applyProtection="1">
      <alignment horizontal="center"/>
    </xf>
    <xf numFmtId="0" fontId="6" fillId="3" borderId="0" xfId="0" applyFont="1" applyFill="1" applyProtection="1"/>
    <xf numFmtId="0" fontId="0" fillId="3" borderId="0" xfId="0" applyFill="1" applyProtection="1"/>
    <xf numFmtId="0" fontId="6" fillId="3" borderId="0" xfId="0" applyFont="1" applyFill="1" applyAlignment="1" applyProtection="1">
      <alignment horizontal="right"/>
    </xf>
    <xf numFmtId="0" fontId="6" fillId="3" borderId="0" xfId="0" applyFont="1" applyFill="1" applyAlignment="1" applyProtection="1">
      <alignment horizontal="center"/>
    </xf>
    <xf numFmtId="0" fontId="6" fillId="4" borderId="0" xfId="0" applyFont="1" applyFill="1" applyProtection="1"/>
    <xf numFmtId="0" fontId="0" fillId="4" borderId="0" xfId="0" applyFill="1" applyAlignment="1" applyProtection="1">
      <alignment horizontal="right"/>
    </xf>
    <xf numFmtId="0" fontId="6" fillId="4" borderId="0" xfId="0" applyFont="1" applyFill="1" applyAlignment="1" applyProtection="1">
      <alignment horizontal="center"/>
    </xf>
    <xf numFmtId="0" fontId="11" fillId="2" borderId="0" xfId="0" applyFont="1" applyFill="1" applyProtection="1"/>
    <xf numFmtId="0" fontId="15" fillId="2" borderId="0" xfId="0" applyFont="1" applyFill="1"/>
    <xf numFmtId="0" fontId="15" fillId="0" borderId="0" xfId="0" applyFont="1"/>
    <xf numFmtId="0" fontId="0" fillId="2" borderId="0" xfId="0" applyFill="1" applyProtection="1">
      <protection hidden="1"/>
    </xf>
    <xf numFmtId="0" fontId="24" fillId="2" borderId="0" xfId="0" applyFont="1" applyFill="1" applyBorder="1" applyAlignment="1" applyProtection="1">
      <alignment horizontal="left" vertical="center" wrapText="1"/>
      <protection hidden="1"/>
    </xf>
    <xf numFmtId="0" fontId="21" fillId="2" borderId="0" xfId="0" applyFont="1" applyFill="1" applyAlignment="1" applyProtection="1">
      <alignment horizontal="center" vertical="top" wrapText="1"/>
      <protection hidden="1"/>
    </xf>
    <xf numFmtId="49" fontId="33" fillId="2" borderId="1" xfId="0" applyNumberFormat="1" applyFont="1" applyFill="1" applyBorder="1" applyAlignment="1" applyProtection="1">
      <alignment horizontal="left"/>
      <protection hidden="1"/>
    </xf>
    <xf numFmtId="49" fontId="28" fillId="2" borderId="2" xfId="0" applyNumberFormat="1" applyFont="1" applyFill="1" applyBorder="1" applyAlignment="1" applyProtection="1">
      <alignment horizontal="left"/>
      <protection hidden="1"/>
    </xf>
    <xf numFmtId="49" fontId="33" fillId="2" borderId="2" xfId="0" applyNumberFormat="1" applyFont="1" applyFill="1" applyBorder="1" applyAlignment="1" applyProtection="1">
      <alignment horizontal="left"/>
      <protection hidden="1"/>
    </xf>
    <xf numFmtId="0" fontId="28" fillId="2" borderId="2" xfId="0" applyFont="1" applyFill="1" applyBorder="1" applyAlignment="1" applyProtection="1">
      <alignment horizontal="left"/>
      <protection hidden="1"/>
    </xf>
    <xf numFmtId="0" fontId="6" fillId="2" borderId="2" xfId="0" applyFont="1" applyFill="1" applyBorder="1" applyProtection="1">
      <protection hidden="1"/>
    </xf>
    <xf numFmtId="49" fontId="33" fillId="2" borderId="3" xfId="0" applyNumberFormat="1" applyFont="1" applyFill="1" applyBorder="1" applyAlignment="1" applyProtection="1">
      <alignment horizontal="left"/>
      <protection hidden="1"/>
    </xf>
    <xf numFmtId="0" fontId="22" fillId="2" borderId="0" xfId="0" applyFont="1" applyFill="1" applyBorder="1" applyProtection="1">
      <protection hidden="1"/>
    </xf>
    <xf numFmtId="49" fontId="21" fillId="2" borderId="0" xfId="0" applyNumberFormat="1" applyFont="1" applyFill="1" applyBorder="1" applyAlignment="1" applyProtection="1">
      <alignment horizontal="right"/>
      <protection hidden="1"/>
    </xf>
    <xf numFmtId="0" fontId="21" fillId="2" borderId="0" xfId="0" applyNumberFormat="1" applyFont="1" applyFill="1" applyBorder="1" applyAlignment="1" applyProtection="1">
      <alignment horizontal="right"/>
      <protection hidden="1"/>
    </xf>
    <xf numFmtId="0" fontId="30" fillId="2" borderId="3" xfId="0" applyFont="1" applyFill="1" applyBorder="1" applyProtection="1">
      <protection hidden="1"/>
    </xf>
    <xf numFmtId="0" fontId="6" fillId="2" borderId="0" xfId="0" applyFont="1" applyFill="1" applyBorder="1" applyAlignment="1" applyProtection="1">
      <alignment vertical="center"/>
      <protection hidden="1"/>
    </xf>
    <xf numFmtId="0" fontId="6" fillId="2" borderId="0" xfId="0" applyFont="1" applyFill="1" applyBorder="1" applyAlignment="1" applyProtection="1">
      <alignment horizontal="right" vertical="center"/>
      <protection hidden="1"/>
    </xf>
    <xf numFmtId="1" fontId="6" fillId="2" borderId="0" xfId="0" applyNumberFormat="1" applyFont="1" applyFill="1" applyBorder="1" applyAlignment="1" applyProtection="1">
      <alignment horizontal="center" vertical="center"/>
      <protection hidden="1"/>
    </xf>
    <xf numFmtId="0" fontId="6" fillId="2" borderId="0" xfId="0" applyFont="1" applyFill="1" applyBorder="1" applyAlignment="1" applyProtection="1">
      <alignment horizontal="left" vertical="center"/>
      <protection hidden="1"/>
    </xf>
    <xf numFmtId="0" fontId="15" fillId="2" borderId="0" xfId="0" applyNumberFormat="1" applyFont="1" applyFill="1" applyBorder="1" applyAlignment="1" applyProtection="1">
      <alignment horizontal="center"/>
      <protection hidden="1"/>
    </xf>
    <xf numFmtId="0" fontId="15" fillId="2" borderId="0" xfId="0" applyNumberFormat="1" applyFont="1" applyFill="1" applyBorder="1" applyAlignment="1" applyProtection="1">
      <alignment horizontal="right"/>
      <protection hidden="1"/>
    </xf>
    <xf numFmtId="0" fontId="21" fillId="2" borderId="0" xfId="0" applyFont="1" applyFill="1" applyBorder="1" applyAlignment="1" applyProtection="1">
      <alignment horizontal="right"/>
      <protection hidden="1"/>
    </xf>
    <xf numFmtId="0" fontId="0" fillId="2" borderId="0" xfId="0" applyFill="1" applyBorder="1" applyProtection="1">
      <protection hidden="1"/>
    </xf>
    <xf numFmtId="0" fontId="21" fillId="2" borderId="8" xfId="0" applyFont="1" applyFill="1" applyBorder="1" applyAlignment="1" applyProtection="1">
      <alignment horizontal="right"/>
      <protection hidden="1"/>
    </xf>
    <xf numFmtId="0" fontId="6" fillId="2" borderId="8" xfId="0" applyFont="1" applyFill="1" applyBorder="1" applyAlignment="1" applyProtection="1">
      <alignment horizontal="center"/>
      <protection hidden="1"/>
    </xf>
    <xf numFmtId="0" fontId="0" fillId="2" borderId="8" xfId="0" applyFill="1" applyBorder="1" applyProtection="1">
      <protection hidden="1"/>
    </xf>
    <xf numFmtId="49" fontId="20" fillId="0" borderId="0" xfId="0" applyNumberFormat="1" applyFont="1" applyProtection="1">
      <protection hidden="1"/>
    </xf>
    <xf numFmtId="0" fontId="20" fillId="0" borderId="0" xfId="0" applyNumberFormat="1" applyFont="1" applyProtection="1">
      <protection hidden="1"/>
    </xf>
    <xf numFmtId="0" fontId="28" fillId="2" borderId="0" xfId="0" applyNumberFormat="1" applyFont="1" applyFill="1" applyBorder="1" applyAlignment="1" applyProtection="1">
      <alignment horizontal="left"/>
      <protection hidden="1"/>
    </xf>
    <xf numFmtId="49" fontId="28" fillId="2" borderId="3" xfId="0" applyNumberFormat="1" applyFont="1" applyFill="1" applyBorder="1" applyAlignment="1" applyProtection="1">
      <alignment horizontal="left"/>
      <protection hidden="1"/>
    </xf>
    <xf numFmtId="0" fontId="28" fillId="2" borderId="0" xfId="0" applyFont="1" applyFill="1" applyBorder="1" applyAlignment="1" applyProtection="1">
      <alignment horizontal="left"/>
      <protection hidden="1"/>
    </xf>
    <xf numFmtId="0" fontId="28" fillId="2" borderId="8" xfId="0" applyFont="1" applyFill="1" applyBorder="1" applyAlignment="1" applyProtection="1">
      <alignment horizontal="left"/>
      <protection hidden="1"/>
    </xf>
    <xf numFmtId="49" fontId="28" fillId="2" borderId="0" xfId="0" applyNumberFormat="1" applyFont="1" applyFill="1" applyBorder="1" applyAlignment="1" applyProtection="1">
      <alignment horizontal="left"/>
      <protection hidden="1"/>
    </xf>
    <xf numFmtId="49" fontId="28" fillId="2" borderId="10" xfId="0" applyNumberFormat="1" applyFont="1" applyFill="1" applyBorder="1" applyAlignment="1" applyProtection="1">
      <alignment horizontal="left"/>
      <protection hidden="1"/>
    </xf>
    <xf numFmtId="49" fontId="28" fillId="2" borderId="8" xfId="0" applyNumberFormat="1" applyFont="1" applyFill="1" applyBorder="1" applyAlignment="1" applyProtection="1">
      <alignment horizontal="left"/>
      <protection hidden="1"/>
    </xf>
    <xf numFmtId="49" fontId="29" fillId="2" borderId="3" xfId="0" applyNumberFormat="1" applyFont="1" applyFill="1" applyBorder="1" applyAlignment="1" applyProtection="1">
      <alignment horizontal="right"/>
      <protection hidden="1"/>
    </xf>
    <xf numFmtId="49" fontId="29" fillId="2" borderId="0" xfId="0" applyNumberFormat="1" applyFont="1" applyFill="1" applyBorder="1" applyAlignment="1" applyProtection="1">
      <alignment horizontal="right"/>
      <protection hidden="1"/>
    </xf>
    <xf numFmtId="49" fontId="29" fillId="2" borderId="0" xfId="0" applyNumberFormat="1" applyFont="1" applyFill="1" applyBorder="1" applyAlignment="1" applyProtection="1">
      <alignment horizontal="left"/>
      <protection hidden="1"/>
    </xf>
    <xf numFmtId="49" fontId="5" fillId="0" borderId="0" xfId="0" applyNumberFormat="1" applyFont="1" applyAlignment="1">
      <alignment horizontal="left" vertical="top"/>
    </xf>
    <xf numFmtId="0" fontId="5" fillId="0" borderId="0" xfId="0" applyFont="1" applyFill="1"/>
    <xf numFmtId="49" fontId="0" fillId="2" borderId="0" xfId="0" applyNumberFormat="1" applyFill="1" applyProtection="1">
      <protection hidden="1"/>
    </xf>
    <xf numFmtId="49" fontId="24" fillId="2" borderId="0" xfId="0" applyNumberFormat="1" applyFont="1" applyFill="1" applyBorder="1" applyAlignment="1" applyProtection="1">
      <alignment horizontal="left" vertical="center" wrapText="1"/>
      <protection hidden="1"/>
    </xf>
    <xf numFmtId="49" fontId="6" fillId="2" borderId="0" xfId="0" applyNumberFormat="1" applyFont="1" applyFill="1" applyBorder="1" applyAlignment="1" applyProtection="1">
      <alignment vertical="center"/>
      <protection hidden="1"/>
    </xf>
    <xf numFmtId="49" fontId="0" fillId="0" borderId="0" xfId="0" applyNumberFormat="1"/>
    <xf numFmtId="0" fontId="38" fillId="0" borderId="0" xfId="0" applyFont="1"/>
    <xf numFmtId="0" fontId="11" fillId="2" borderId="0" xfId="0" applyFont="1" applyFill="1"/>
    <xf numFmtId="0" fontId="0" fillId="0" borderId="0" xfId="0" applyProtection="1">
      <protection locked="0"/>
    </xf>
    <xf numFmtId="0" fontId="0" fillId="2" borderId="0" xfId="0" applyFill="1" applyProtection="1">
      <protection locked="0" hidden="1"/>
    </xf>
    <xf numFmtId="0" fontId="24" fillId="2" borderId="0" xfId="0" applyFont="1" applyFill="1" applyBorder="1" applyAlignment="1" applyProtection="1">
      <alignment vertical="center" wrapText="1"/>
      <protection locked="0" hidden="1"/>
    </xf>
    <xf numFmtId="0" fontId="24" fillId="0" borderId="0" xfId="0" applyFont="1" applyFill="1" applyBorder="1" applyAlignment="1" applyProtection="1">
      <alignment vertical="center" wrapText="1"/>
      <protection locked="0" hidden="1"/>
    </xf>
    <xf numFmtId="0" fontId="6" fillId="2" borderId="0" xfId="0" applyFont="1" applyFill="1" applyProtection="1">
      <protection locked="0" hidden="1"/>
    </xf>
    <xf numFmtId="0" fontId="22" fillId="2" borderId="0" xfId="0" applyFont="1" applyFill="1" applyProtection="1">
      <protection locked="0" hidden="1"/>
    </xf>
    <xf numFmtId="49" fontId="21" fillId="2" borderId="0" xfId="0" applyNumberFormat="1" applyFont="1" applyFill="1" applyAlignment="1" applyProtection="1">
      <alignment horizontal="right"/>
      <protection locked="0" hidden="1"/>
    </xf>
    <xf numFmtId="0" fontId="21" fillId="2" borderId="0" xfId="0" applyNumberFormat="1" applyFont="1" applyFill="1" applyAlignment="1" applyProtection="1">
      <alignment horizontal="right"/>
      <protection locked="0" hidden="1"/>
    </xf>
    <xf numFmtId="0" fontId="15" fillId="2" borderId="0" xfId="0" applyNumberFormat="1" applyFont="1" applyFill="1" applyAlignment="1" applyProtection="1">
      <alignment horizontal="center"/>
      <protection locked="0" hidden="1"/>
    </xf>
    <xf numFmtId="0" fontId="21" fillId="2" borderId="0" xfId="0" applyFont="1" applyFill="1" applyBorder="1" applyAlignment="1" applyProtection="1">
      <alignment horizontal="right"/>
      <protection locked="0" hidden="1"/>
    </xf>
    <xf numFmtId="0" fontId="0" fillId="2" borderId="0" xfId="0" applyFill="1" applyProtection="1">
      <protection locked="0"/>
    </xf>
    <xf numFmtId="0" fontId="0" fillId="2" borderId="0" xfId="0" applyFill="1" applyAlignment="1" applyProtection="1">
      <protection locked="0"/>
    </xf>
    <xf numFmtId="0" fontId="15" fillId="2" borderId="0" xfId="0" applyFont="1" applyFill="1" applyAlignment="1" applyProtection="1">
      <alignment horizontal="center"/>
      <protection locked="0"/>
    </xf>
    <xf numFmtId="49" fontId="0" fillId="2" borderId="0" xfId="0" applyNumberFormat="1" applyFill="1" applyProtection="1">
      <protection locked="0" hidden="1"/>
    </xf>
    <xf numFmtId="0" fontId="5" fillId="2" borderId="0" xfId="0" applyFont="1" applyFill="1" applyProtection="1">
      <protection locked="0"/>
    </xf>
    <xf numFmtId="0" fontId="5" fillId="2" borderId="0" xfId="0" applyFont="1" applyFill="1" applyProtection="1"/>
    <xf numFmtId="0" fontId="38" fillId="2" borderId="0" xfId="0" applyFont="1" applyFill="1"/>
    <xf numFmtId="0" fontId="38" fillId="2" borderId="0" xfId="0" applyFont="1" applyFill="1" applyProtection="1"/>
    <xf numFmtId="49" fontId="6" fillId="2" borderId="0" xfId="0" applyNumberFormat="1" applyFont="1" applyFill="1" applyBorder="1" applyProtection="1"/>
    <xf numFmtId="49" fontId="6" fillId="2" borderId="0" xfId="0" applyNumberFormat="1" applyFont="1" applyFill="1"/>
    <xf numFmtId="49" fontId="5" fillId="2" borderId="0" xfId="0" applyNumberFormat="1" applyFont="1" applyFill="1" applyAlignment="1">
      <alignment horizontal="left" vertical="top"/>
    </xf>
    <xf numFmtId="0" fontId="5" fillId="2" borderId="0" xfId="0" applyFont="1" applyFill="1" applyBorder="1"/>
    <xf numFmtId="0" fontId="9" fillId="2" borderId="0" xfId="0" applyFont="1" applyFill="1"/>
    <xf numFmtId="0" fontId="6" fillId="2" borderId="0" xfId="0" applyFont="1" applyFill="1" applyBorder="1"/>
    <xf numFmtId="0" fontId="24" fillId="2" borderId="0" xfId="0" applyFont="1" applyFill="1" applyBorder="1" applyAlignment="1" applyProtection="1"/>
    <xf numFmtId="0" fontId="24" fillId="2" borderId="0" xfId="0" applyFont="1" applyFill="1" applyBorder="1" applyAlignment="1" applyProtection="1">
      <alignment vertical="center" wrapText="1"/>
    </xf>
    <xf numFmtId="0" fontId="6" fillId="2" borderId="0" xfId="0" applyFont="1" applyFill="1" applyBorder="1" applyAlignment="1"/>
    <xf numFmtId="0" fontId="5" fillId="2" borderId="0" xfId="0" applyFont="1" applyFill="1" applyBorder="1" applyProtection="1">
      <protection locked="0"/>
    </xf>
    <xf numFmtId="0" fontId="11" fillId="2" borderId="0" xfId="0" applyFont="1" applyFill="1" applyBorder="1"/>
    <xf numFmtId="0" fontId="6" fillId="2" borderId="0" xfId="0" applyFont="1" applyFill="1" applyProtection="1">
      <protection locked="0"/>
    </xf>
    <xf numFmtId="0" fontId="5" fillId="2" borderId="0" xfId="0" applyFont="1" applyFill="1" applyBorder="1" applyProtection="1"/>
    <xf numFmtId="49" fontId="26" fillId="2" borderId="0" xfId="0" applyNumberFormat="1" applyFont="1" applyFill="1" applyProtection="1"/>
    <xf numFmtId="0" fontId="32" fillId="2" borderId="0" xfId="0" applyFont="1" applyFill="1" applyAlignment="1" applyProtection="1"/>
    <xf numFmtId="49" fontId="6" fillId="2" borderId="0" xfId="0" applyNumberFormat="1" applyFont="1" applyFill="1" applyAlignment="1" applyProtection="1"/>
    <xf numFmtId="49" fontId="6" fillId="2" borderId="0" xfId="0" applyNumberFormat="1" applyFont="1" applyFill="1" applyBorder="1" applyAlignment="1" applyProtection="1">
      <alignment horizontal="left" vertical="center" wrapText="1"/>
    </xf>
    <xf numFmtId="49" fontId="5" fillId="2" borderId="0" xfId="0" applyNumberFormat="1" applyFont="1" applyFill="1" applyAlignment="1" applyProtection="1">
      <alignment horizontal="left" vertical="top"/>
    </xf>
    <xf numFmtId="0" fontId="5" fillId="2" borderId="0" xfId="0" applyFont="1" applyFill="1" applyAlignment="1" applyProtection="1">
      <protection locked="0"/>
    </xf>
    <xf numFmtId="0" fontId="11" fillId="2" borderId="0" xfId="0" applyFont="1" applyFill="1" applyBorder="1" applyProtection="1"/>
    <xf numFmtId="49" fontId="21" fillId="2" borderId="0" xfId="0" applyNumberFormat="1" applyFont="1" applyFill="1" applyBorder="1" applyProtection="1"/>
    <xf numFmtId="49" fontId="11" fillId="2" borderId="2" xfId="0" applyNumberFormat="1" applyFont="1" applyFill="1" applyBorder="1" applyAlignment="1" applyProtection="1">
      <alignment horizontal="left" vertical="top"/>
    </xf>
    <xf numFmtId="0" fontId="11" fillId="2" borderId="2" xfId="0" applyFont="1" applyFill="1" applyBorder="1" applyProtection="1"/>
    <xf numFmtId="0" fontId="5" fillId="2" borderId="2" xfId="0" applyFont="1" applyFill="1" applyBorder="1" applyProtection="1"/>
    <xf numFmtId="49" fontId="6" fillId="2" borderId="0" xfId="0" applyNumberFormat="1" applyFont="1" applyFill="1" applyProtection="1"/>
    <xf numFmtId="0" fontId="35" fillId="2" borderId="0" xfId="0" applyNumberFormat="1" applyFont="1" applyFill="1" applyBorder="1" applyAlignment="1" applyProtection="1">
      <alignment wrapText="1"/>
    </xf>
    <xf numFmtId="0" fontId="11" fillId="2" borderId="0" xfId="0" applyFont="1" applyFill="1" applyProtection="1">
      <protection locked="0"/>
    </xf>
    <xf numFmtId="49" fontId="6" fillId="0" borderId="0" xfId="0" applyNumberFormat="1" applyFont="1" applyFill="1"/>
    <xf numFmtId="49" fontId="5" fillId="0" borderId="0" xfId="0" applyNumberFormat="1" applyFont="1" applyFill="1" applyAlignment="1">
      <alignment horizontal="left" vertical="top"/>
    </xf>
    <xf numFmtId="0" fontId="5" fillId="0" borderId="0" xfId="0" applyFont="1" applyFill="1" applyBorder="1"/>
    <xf numFmtId="0" fontId="38" fillId="2" borderId="0" xfId="0" applyFont="1" applyFill="1" applyProtection="1">
      <protection locked="0"/>
    </xf>
    <xf numFmtId="0" fontId="9" fillId="2" borderId="0" xfId="0" applyFont="1" applyFill="1" applyProtection="1">
      <protection locked="0"/>
    </xf>
    <xf numFmtId="0" fontId="5" fillId="0" borderId="0" xfId="0" applyFont="1" applyFill="1" applyProtection="1">
      <protection locked="0"/>
    </xf>
    <xf numFmtId="0" fontId="44" fillId="2" borderId="0" xfId="0" applyFont="1" applyFill="1" applyBorder="1" applyAlignment="1" applyProtection="1"/>
    <xf numFmtId="0" fontId="19" fillId="0" borderId="0" xfId="0" applyFont="1" applyBorder="1" applyAlignment="1" applyProtection="1">
      <alignment horizontal="center"/>
      <protection hidden="1"/>
    </xf>
    <xf numFmtId="0" fontId="46" fillId="2" borderId="0" xfId="0" applyFont="1" applyFill="1" applyBorder="1" applyProtection="1"/>
    <xf numFmtId="0" fontId="45" fillId="2" borderId="0" xfId="0" applyFont="1" applyFill="1" applyBorder="1" applyProtection="1"/>
    <xf numFmtId="0" fontId="22" fillId="0" borderId="0" xfId="0" applyFont="1" applyBorder="1" applyAlignment="1" applyProtection="1">
      <alignment horizontal="center"/>
      <protection hidden="1"/>
    </xf>
    <xf numFmtId="0" fontId="0" fillId="0" borderId="0" xfId="0" applyFill="1" applyProtection="1">
      <protection locked="0"/>
    </xf>
    <xf numFmtId="0" fontId="0" fillId="0" borderId="0" xfId="0" applyFill="1" applyProtection="1"/>
    <xf numFmtId="1" fontId="13" fillId="5" borderId="0" xfId="0" applyNumberFormat="1"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24" fillId="2" borderId="0" xfId="0" applyFont="1" applyFill="1" applyBorder="1" applyAlignment="1" applyProtection="1">
      <alignment vertical="center" wrapText="1"/>
      <protection hidden="1"/>
    </xf>
    <xf numFmtId="0" fontId="24" fillId="2" borderId="0" xfId="0" applyFont="1" applyFill="1" applyBorder="1" applyAlignment="1" applyProtection="1">
      <alignment horizontal="center" vertical="center" wrapText="1"/>
      <protection hidden="1"/>
    </xf>
    <xf numFmtId="49" fontId="36" fillId="2" borderId="0" xfId="0" applyNumberFormat="1" applyFont="1" applyFill="1" applyBorder="1" applyAlignment="1" applyProtection="1">
      <alignment horizontal="center"/>
      <protection hidden="1"/>
    </xf>
    <xf numFmtId="49" fontId="36" fillId="2" borderId="0" xfId="0" applyNumberFormat="1" applyFont="1" applyFill="1" applyBorder="1" applyProtection="1">
      <protection hidden="1"/>
    </xf>
    <xf numFmtId="0" fontId="37" fillId="2" borderId="0" xfId="0" applyFont="1" applyFill="1" applyBorder="1" applyAlignment="1" applyProtection="1">
      <alignment vertical="center"/>
      <protection hidden="1"/>
    </xf>
    <xf numFmtId="0" fontId="37" fillId="2" borderId="0" xfId="0" applyFont="1" applyFill="1" applyBorder="1" applyAlignment="1" applyProtection="1">
      <protection hidden="1"/>
    </xf>
    <xf numFmtId="0" fontId="37" fillId="2" borderId="0" xfId="0" applyFont="1" applyFill="1" applyBorder="1" applyProtection="1">
      <protection hidden="1"/>
    </xf>
    <xf numFmtId="49" fontId="37" fillId="2" borderId="0" xfId="0" applyNumberFormat="1" applyFont="1" applyFill="1" applyBorder="1" applyProtection="1">
      <protection hidden="1"/>
    </xf>
    <xf numFmtId="0" fontId="34" fillId="2" borderId="0" xfId="0" applyFont="1" applyFill="1" applyBorder="1" applyAlignment="1" applyProtection="1">
      <alignment vertical="center" wrapText="1"/>
      <protection hidden="1"/>
    </xf>
    <xf numFmtId="0" fontId="36" fillId="2" borderId="0" xfId="0" applyFont="1" applyFill="1" applyProtection="1">
      <protection locked="0" hidden="1"/>
    </xf>
    <xf numFmtId="0" fontId="36" fillId="2" borderId="0" xfId="0" applyFont="1" applyFill="1" applyProtection="1">
      <protection hidden="1"/>
    </xf>
    <xf numFmtId="0" fontId="36" fillId="2" borderId="0" xfId="0" applyFont="1" applyFill="1" applyBorder="1" applyProtection="1">
      <protection hidden="1"/>
    </xf>
    <xf numFmtId="0" fontId="37" fillId="2" borderId="0" xfId="0" applyFont="1" applyFill="1" applyBorder="1" applyAlignment="1" applyProtection="1">
      <alignment horizontal="right" vertical="center"/>
      <protection hidden="1"/>
    </xf>
    <xf numFmtId="1" fontId="37" fillId="2" borderId="0" xfId="0" applyNumberFormat="1" applyFont="1" applyFill="1" applyBorder="1" applyAlignment="1" applyProtection="1">
      <alignment horizontal="center" vertical="center"/>
      <protection hidden="1"/>
    </xf>
    <xf numFmtId="0" fontId="37" fillId="2" borderId="0" xfId="0" applyFont="1" applyFill="1" applyBorder="1" applyAlignment="1" applyProtection="1">
      <alignment horizontal="left" vertical="center"/>
      <protection hidden="1"/>
    </xf>
    <xf numFmtId="49" fontId="36" fillId="2" borderId="0" xfId="0" applyNumberFormat="1" applyFont="1" applyFill="1" applyProtection="1">
      <protection hidden="1"/>
    </xf>
    <xf numFmtId="0" fontId="36" fillId="3" borderId="0" xfId="0" applyFont="1" applyFill="1" applyBorder="1" applyAlignment="1" applyProtection="1">
      <alignment horizontal="right"/>
      <protection hidden="1"/>
    </xf>
    <xf numFmtId="0" fontId="36" fillId="3" borderId="0" xfId="0" applyFont="1" applyFill="1" applyBorder="1" applyAlignment="1" applyProtection="1">
      <alignment horizontal="center"/>
      <protection hidden="1"/>
    </xf>
    <xf numFmtId="0" fontId="36" fillId="3" borderId="0" xfId="0" applyFont="1" applyFill="1" applyBorder="1" applyAlignment="1" applyProtection="1">
      <alignment horizontal="left"/>
      <protection hidden="1"/>
    </xf>
    <xf numFmtId="0" fontId="21" fillId="2" borderId="2" xfId="0" applyFont="1" applyFill="1" applyBorder="1" applyAlignment="1" applyProtection="1">
      <alignment horizontal="center" vertical="top" wrapText="1"/>
      <protection hidden="1"/>
    </xf>
    <xf numFmtId="0" fontId="7" fillId="2" borderId="6" xfId="0" applyFont="1" applyFill="1" applyBorder="1" applyAlignment="1" applyProtection="1">
      <alignment horizontal="center"/>
      <protection hidden="1"/>
    </xf>
    <xf numFmtId="0" fontId="21" fillId="2" borderId="0" xfId="0" applyFont="1" applyFill="1" applyBorder="1" applyAlignment="1" applyProtection="1">
      <alignment horizontal="center" vertical="top" wrapText="1"/>
      <protection hidden="1"/>
    </xf>
    <xf numFmtId="0" fontId="0" fillId="2" borderId="0" xfId="0" applyNumberFormat="1" applyFill="1"/>
    <xf numFmtId="49" fontId="0" fillId="2" borderId="0" xfId="0" applyNumberFormat="1" applyFill="1"/>
    <xf numFmtId="49" fontId="19" fillId="2" borderId="0" xfId="0" applyNumberFormat="1" applyFont="1" applyFill="1" applyBorder="1" applyAlignment="1" applyProtection="1">
      <alignment horizontal="right"/>
      <protection hidden="1"/>
    </xf>
    <xf numFmtId="0" fontId="24" fillId="2" borderId="0" xfId="0" applyFont="1" applyFill="1" applyBorder="1" applyAlignment="1" applyProtection="1">
      <protection hidden="1"/>
    </xf>
    <xf numFmtId="0" fontId="0" fillId="2" borderId="4" xfId="0" applyFill="1" applyBorder="1" applyProtection="1">
      <protection hidden="1"/>
    </xf>
    <xf numFmtId="0" fontId="0" fillId="2" borderId="16" xfId="0" applyFill="1" applyBorder="1" applyProtection="1">
      <protection hidden="1"/>
    </xf>
    <xf numFmtId="0" fontId="0" fillId="0" borderId="0" xfId="0" applyFill="1"/>
    <xf numFmtId="0" fontId="0" fillId="0" borderId="0" xfId="0" applyNumberFormat="1" applyFill="1"/>
    <xf numFmtId="49" fontId="0" fillId="0" borderId="0" xfId="0" applyNumberFormat="1" applyFill="1"/>
    <xf numFmtId="0" fontId="36" fillId="2" borderId="0" xfId="0" applyFont="1" applyFill="1" applyAlignment="1" applyProtection="1">
      <alignment vertical="top"/>
      <protection locked="0" hidden="1"/>
    </xf>
    <xf numFmtId="0" fontId="36" fillId="2" borderId="0" xfId="0" applyFont="1" applyFill="1" applyBorder="1" applyAlignment="1" applyProtection="1">
      <alignment vertical="top"/>
      <protection hidden="1"/>
    </xf>
    <xf numFmtId="49" fontId="36" fillId="2" borderId="0" xfId="0" applyNumberFormat="1" applyFont="1" applyFill="1" applyBorder="1" applyAlignment="1" applyProtection="1">
      <alignment vertical="top"/>
      <protection hidden="1"/>
    </xf>
    <xf numFmtId="0" fontId="36" fillId="2" borderId="0" xfId="0" applyNumberFormat="1" applyFont="1" applyFill="1" applyBorder="1" applyProtection="1">
      <protection hidden="1"/>
    </xf>
    <xf numFmtId="0" fontId="36" fillId="2" borderId="13" xfId="0" applyNumberFormat="1" applyFont="1" applyFill="1" applyBorder="1" applyAlignment="1" applyProtection="1">
      <alignment horizontal="center" vertical="center"/>
      <protection hidden="1"/>
    </xf>
    <xf numFmtId="0" fontId="36" fillId="2" borderId="17" xfId="0" applyNumberFormat="1" applyFont="1" applyFill="1" applyBorder="1" applyAlignment="1" applyProtection="1">
      <alignment horizontal="center" vertical="center"/>
      <protection hidden="1"/>
    </xf>
    <xf numFmtId="49" fontId="6" fillId="2" borderId="0" xfId="0" applyNumberFormat="1" applyFont="1" applyFill="1" applyAlignment="1" applyProtection="1">
      <alignment horizontal="left" vertical="top"/>
      <protection hidden="1"/>
    </xf>
    <xf numFmtId="0" fontId="53" fillId="5" borderId="0" xfId="0" applyFont="1" applyFill="1" applyBorder="1" applyAlignment="1" applyProtection="1">
      <alignment horizontal="center" vertical="center" wrapText="1"/>
      <protection hidden="1"/>
    </xf>
    <xf numFmtId="0" fontId="57" fillId="2" borderId="0" xfId="0" applyFont="1" applyFill="1" applyBorder="1" applyAlignment="1" applyProtection="1">
      <alignment horizontal="center"/>
    </xf>
    <xf numFmtId="0" fontId="52" fillId="2" borderId="0" xfId="0" applyFont="1" applyFill="1" applyAlignment="1">
      <alignment horizontal="left"/>
    </xf>
    <xf numFmtId="0" fontId="52" fillId="2" borderId="0" xfId="0" applyFont="1" applyFill="1" applyAlignment="1" applyProtection="1">
      <alignment horizontal="left"/>
    </xf>
    <xf numFmtId="0" fontId="56" fillId="2" borderId="0" xfId="0" applyFont="1" applyFill="1" applyBorder="1" applyAlignment="1" applyProtection="1">
      <alignment horizontal="left"/>
    </xf>
    <xf numFmtId="0" fontId="55" fillId="2" borderId="0" xfId="0" applyFont="1" applyFill="1" applyBorder="1" applyAlignment="1" applyProtection="1">
      <alignment horizontal="left"/>
    </xf>
    <xf numFmtId="0" fontId="53" fillId="2" borderId="0" xfId="0" applyFont="1" applyFill="1" applyBorder="1" applyAlignment="1" applyProtection="1">
      <alignment horizontal="left"/>
    </xf>
    <xf numFmtId="0" fontId="52" fillId="2" borderId="0" xfId="0" applyFont="1" applyFill="1" applyBorder="1" applyAlignment="1" applyProtection="1">
      <alignment horizontal="left"/>
    </xf>
    <xf numFmtId="0" fontId="52" fillId="0" borderId="0" xfId="0" applyFont="1" applyFill="1" applyAlignment="1">
      <alignment horizontal="left"/>
    </xf>
    <xf numFmtId="0" fontId="52" fillId="0" borderId="0" xfId="0" applyFont="1" applyAlignment="1">
      <alignment horizontal="left"/>
    </xf>
    <xf numFmtId="49" fontId="36" fillId="4" borderId="0" xfId="0" applyNumberFormat="1" applyFont="1" applyFill="1" applyBorder="1" applyAlignment="1" applyProtection="1">
      <alignment horizontal="center"/>
      <protection hidden="1"/>
    </xf>
    <xf numFmtId="0" fontId="36" fillId="4" borderId="0" xfId="0" applyFont="1" applyFill="1" applyBorder="1" applyAlignment="1" applyProtection="1">
      <alignment horizontal="left"/>
      <protection hidden="1"/>
    </xf>
    <xf numFmtId="0" fontId="15" fillId="2" borderId="0" xfId="0" applyFont="1" applyFill="1" applyProtection="1"/>
    <xf numFmtId="0" fontId="0" fillId="2" borderId="0" xfId="0" applyFill="1" applyBorder="1" applyProtection="1"/>
    <xf numFmtId="0" fontId="6" fillId="2" borderId="0" xfId="0" applyFont="1" applyFill="1" applyBorder="1" applyAlignment="1" applyProtection="1"/>
    <xf numFmtId="0" fontId="5" fillId="2" borderId="0" xfId="0" applyNumberFormat="1" applyFont="1" applyFill="1" applyProtection="1">
      <protection locked="0"/>
    </xf>
    <xf numFmtId="0" fontId="5" fillId="2" borderId="0" xfId="0" applyNumberFormat="1" applyFont="1" applyFill="1" applyAlignment="1" applyProtection="1">
      <alignment horizontal="left" vertical="top"/>
      <protection locked="0"/>
    </xf>
    <xf numFmtId="0" fontId="5" fillId="2" borderId="0" xfId="0" applyNumberFormat="1" applyFont="1" applyFill="1" applyAlignment="1" applyProtection="1">
      <protection locked="0"/>
    </xf>
    <xf numFmtId="0" fontId="5" fillId="2" borderId="0" xfId="0" applyNumberFormat="1" applyFont="1" applyFill="1" applyAlignment="1" applyProtection="1">
      <alignment horizontal="left" vertical="top"/>
    </xf>
    <xf numFmtId="49" fontId="8" fillId="2" borderId="0" xfId="2" applyNumberFormat="1" applyFill="1" applyBorder="1" applyAlignment="1" applyProtection="1">
      <alignment horizontal="left" vertical="center" wrapText="1"/>
    </xf>
    <xf numFmtId="0" fontId="24" fillId="2" borderId="0" xfId="0" applyFont="1" applyFill="1" applyBorder="1" applyAlignment="1" applyProtection="1">
      <protection locked="0"/>
    </xf>
    <xf numFmtId="0" fontId="24" fillId="2" borderId="0" xfId="0" applyFont="1" applyFill="1" applyBorder="1" applyAlignment="1" applyProtection="1">
      <alignment vertical="center" wrapText="1"/>
      <protection locked="0"/>
    </xf>
    <xf numFmtId="0" fontId="6" fillId="2" borderId="0" xfId="0" applyFont="1" applyFill="1" applyBorder="1" applyAlignment="1" applyProtection="1">
      <protection locked="0"/>
    </xf>
    <xf numFmtId="0" fontId="49" fillId="2" borderId="0" xfId="0" applyFont="1" applyFill="1" applyBorder="1" applyAlignment="1" applyProtection="1"/>
    <xf numFmtId="0" fontId="67" fillId="2" borderId="0" xfId="0" applyFont="1" applyFill="1" applyProtection="1">
      <protection locked="0" hidden="1"/>
    </xf>
    <xf numFmtId="0" fontId="5" fillId="2" borderId="0" xfId="0" applyFont="1" applyFill="1" applyProtection="1">
      <protection locked="0" hidden="1"/>
    </xf>
    <xf numFmtId="0" fontId="13" fillId="2" borderId="0" xfId="0" applyNumberFormat="1" applyFont="1" applyFill="1" applyBorder="1" applyProtection="1">
      <protection hidden="1"/>
    </xf>
    <xf numFmtId="0" fontId="6" fillId="2" borderId="0" xfId="0" applyFont="1" applyFill="1" applyAlignment="1" applyProtection="1">
      <alignment horizontal="center" vertical="top"/>
      <protection hidden="1"/>
    </xf>
    <xf numFmtId="0" fontId="31" fillId="2" borderId="0" xfId="0" applyFont="1" applyFill="1" applyAlignment="1" applyProtection="1">
      <alignment horizontal="center" vertical="top" wrapText="1"/>
      <protection hidden="1"/>
    </xf>
    <xf numFmtId="0" fontId="6" fillId="2" borderId="0" xfId="0" applyFont="1" applyFill="1" applyAlignment="1" applyProtection="1">
      <alignment horizontal="center" vertical="top" wrapText="1"/>
      <protection hidden="1"/>
    </xf>
    <xf numFmtId="0" fontId="5" fillId="2" borderId="0" xfId="0" applyFont="1" applyFill="1" applyAlignment="1" applyProtection="1">
      <alignment horizontal="center"/>
      <protection hidden="1"/>
    </xf>
    <xf numFmtId="0" fontId="6" fillId="2" borderId="0" xfId="0" applyNumberFormat="1" applyFont="1" applyFill="1" applyProtection="1">
      <protection hidden="1"/>
    </xf>
    <xf numFmtId="49" fontId="18" fillId="2" borderId="0" xfId="0" applyNumberFormat="1" applyFont="1" applyFill="1" applyProtection="1">
      <protection hidden="1"/>
    </xf>
    <xf numFmtId="0" fontId="18" fillId="2" borderId="0" xfId="0" applyNumberFormat="1" applyFont="1" applyFill="1" applyProtection="1">
      <protection hidden="1"/>
    </xf>
    <xf numFmtId="0" fontId="17" fillId="2" borderId="0" xfId="0" applyFont="1" applyFill="1" applyAlignment="1" applyProtection="1">
      <alignment horizontal="center"/>
      <protection hidden="1"/>
    </xf>
    <xf numFmtId="0" fontId="17" fillId="2" borderId="0" xfId="0" applyFont="1" applyFill="1" applyBorder="1" applyAlignment="1" applyProtection="1">
      <alignment horizontal="center"/>
      <protection hidden="1"/>
    </xf>
    <xf numFmtId="9" fontId="6" fillId="2" borderId="0" xfId="0" applyNumberFormat="1" applyFont="1" applyFill="1" applyAlignment="1" applyProtection="1">
      <alignment horizontal="center"/>
      <protection hidden="1"/>
    </xf>
    <xf numFmtId="0" fontId="6" fillId="2" borderId="0" xfId="0" applyFont="1" applyFill="1" applyBorder="1" applyAlignment="1" applyProtection="1">
      <alignment horizontal="center"/>
      <protection hidden="1"/>
    </xf>
    <xf numFmtId="0" fontId="14" fillId="2" borderId="0" xfId="0" applyFont="1" applyFill="1" applyBorder="1" applyAlignment="1" applyProtection="1">
      <alignment horizontal="center"/>
      <protection hidden="1"/>
    </xf>
    <xf numFmtId="0" fontId="13" fillId="2" borderId="0" xfId="0" applyFont="1" applyFill="1" applyAlignment="1" applyProtection="1">
      <alignment horizontal="center"/>
      <protection hidden="1"/>
    </xf>
    <xf numFmtId="0" fontId="10" fillId="2" borderId="0" xfId="0" applyFont="1" applyFill="1" applyProtection="1">
      <protection hidden="1"/>
    </xf>
    <xf numFmtId="0" fontId="13" fillId="2" borderId="0" xfId="0" applyFont="1" applyFill="1" applyAlignment="1" applyProtection="1">
      <alignment horizontal="right"/>
      <protection hidden="1"/>
    </xf>
    <xf numFmtId="49" fontId="10" fillId="2" borderId="0" xfId="0" applyNumberFormat="1" applyFont="1" applyFill="1" applyProtection="1">
      <protection hidden="1"/>
    </xf>
    <xf numFmtId="0" fontId="10" fillId="2" borderId="0" xfId="0" applyNumberFormat="1" applyFont="1" applyFill="1" applyProtection="1">
      <protection hidden="1"/>
    </xf>
    <xf numFmtId="0" fontId="0" fillId="2" borderId="0" xfId="0" applyNumberFormat="1" applyFill="1" applyProtection="1"/>
    <xf numFmtId="49" fontId="0" fillId="2" borderId="0" xfId="0" applyNumberFormat="1" applyFill="1" applyProtection="1"/>
    <xf numFmtId="0" fontId="19" fillId="2" borderId="0" xfId="0" applyFont="1" applyFill="1" applyBorder="1" applyAlignment="1" applyProtection="1">
      <alignment horizontal="center"/>
      <protection hidden="1"/>
    </xf>
    <xf numFmtId="0" fontId="18" fillId="2" borderId="0" xfId="0" applyFont="1" applyFill="1"/>
    <xf numFmtId="0" fontId="16" fillId="2" borderId="0" xfId="0" applyFont="1" applyFill="1"/>
    <xf numFmtId="0" fontId="20" fillId="2" borderId="0" xfId="0" applyFont="1" applyFill="1"/>
    <xf numFmtId="0" fontId="69" fillId="2" borderId="0" xfId="0" applyFont="1" applyFill="1" applyBorder="1" applyAlignment="1" applyProtection="1">
      <alignment vertical="center" wrapText="1"/>
      <protection locked="0" hidden="1"/>
    </xf>
    <xf numFmtId="0" fontId="73" fillId="2" borderId="8" xfId="0" applyFont="1" applyFill="1" applyBorder="1" applyAlignment="1" applyProtection="1">
      <alignment horizontal="center"/>
      <protection hidden="1"/>
    </xf>
    <xf numFmtId="0" fontId="68" fillId="2" borderId="0" xfId="0" applyFont="1" applyFill="1" applyProtection="1">
      <protection hidden="1"/>
    </xf>
    <xf numFmtId="49" fontId="50" fillId="2" borderId="0" xfId="0" applyNumberFormat="1" applyFont="1" applyFill="1" applyBorder="1" applyAlignment="1" applyProtection="1">
      <alignment horizontal="left" vertical="top" wrapText="1"/>
      <protection locked="0"/>
    </xf>
    <xf numFmtId="0" fontId="50" fillId="2" borderId="0" xfId="0" applyFont="1" applyFill="1" applyBorder="1" applyAlignment="1" applyProtection="1">
      <alignment horizontal="left" vertical="top" wrapText="1"/>
      <protection locked="0"/>
    </xf>
    <xf numFmtId="0" fontId="45" fillId="2" borderId="0" xfId="0" applyFont="1" applyFill="1" applyBorder="1" applyAlignment="1" applyProtection="1">
      <alignment horizontal="left" vertical="top" wrapText="1"/>
      <protection locked="0"/>
    </xf>
    <xf numFmtId="0" fontId="23" fillId="2" borderId="0" xfId="0" applyFont="1" applyFill="1" applyBorder="1" applyAlignment="1" applyProtection="1">
      <alignment horizontal="left" vertical="top" wrapText="1"/>
      <protection locked="0"/>
    </xf>
    <xf numFmtId="0" fontId="49" fillId="2" borderId="0" xfId="0" applyFont="1" applyFill="1" applyBorder="1" applyAlignment="1" applyProtection="1">
      <alignment horizontal="left" vertical="top" wrapText="1"/>
      <protection locked="0"/>
    </xf>
    <xf numFmtId="0" fontId="47" fillId="2" borderId="0" xfId="0" applyFont="1" applyFill="1" applyBorder="1" applyAlignment="1" applyProtection="1">
      <alignment horizontal="left" vertical="top" wrapText="1"/>
      <protection locked="0"/>
    </xf>
    <xf numFmtId="0" fontId="15" fillId="2" borderId="0" xfId="0" applyFont="1" applyFill="1" applyBorder="1" applyProtection="1"/>
    <xf numFmtId="0" fontId="72" fillId="0" borderId="0" xfId="0" applyNumberFormat="1" applyFont="1"/>
    <xf numFmtId="0" fontId="72" fillId="0" borderId="0" xfId="0" applyFont="1"/>
    <xf numFmtId="0" fontId="14" fillId="0" borderId="0" xfId="0" applyFont="1"/>
    <xf numFmtId="49" fontId="6" fillId="2" borderId="0" xfId="0" applyNumberFormat="1" applyFont="1" applyFill="1" applyAlignment="1" applyProtection="1">
      <alignment horizontal="right"/>
    </xf>
    <xf numFmtId="0" fontId="25" fillId="2" borderId="0" xfId="0" applyFont="1" applyFill="1" applyAlignment="1" applyProtection="1">
      <alignment horizontal="left"/>
    </xf>
    <xf numFmtId="0" fontId="25" fillId="2" borderId="0" xfId="0" applyFont="1" applyFill="1" applyBorder="1" applyAlignment="1" applyProtection="1">
      <alignment horizontal="left"/>
    </xf>
    <xf numFmtId="0" fontId="54" fillId="2" borderId="0" xfId="5" applyFont="1" applyFill="1" applyProtection="1"/>
    <xf numFmtId="0" fontId="25" fillId="2" borderId="0" xfId="0" applyFont="1" applyFill="1" applyBorder="1" applyAlignment="1" applyProtection="1">
      <alignment horizontal="left"/>
      <protection locked="0"/>
    </xf>
    <xf numFmtId="0" fontId="54" fillId="2" borderId="0" xfId="5" applyFont="1" applyFill="1" applyAlignment="1" applyProtection="1">
      <alignment horizontal="left"/>
    </xf>
    <xf numFmtId="0" fontId="5" fillId="2" borderId="0" xfId="0" applyFont="1" applyFill="1" applyAlignment="1" applyProtection="1"/>
    <xf numFmtId="0" fontId="5" fillId="2" borderId="0" xfId="0" applyFont="1" applyFill="1" applyAlignment="1"/>
    <xf numFmtId="0" fontId="5" fillId="0" borderId="0" xfId="0" applyFont="1" applyAlignment="1"/>
    <xf numFmtId="0" fontId="78" fillId="2" borderId="0" xfId="0" applyFont="1" applyFill="1" applyProtection="1">
      <protection locked="0"/>
    </xf>
    <xf numFmtId="0" fontId="77" fillId="2" borderId="0" xfId="0" applyFont="1" applyFill="1" applyProtection="1">
      <protection locked="0"/>
    </xf>
    <xf numFmtId="0" fontId="77" fillId="2" borderId="0" xfId="0" applyFont="1" applyFill="1" applyBorder="1" applyProtection="1">
      <protection locked="0"/>
    </xf>
    <xf numFmtId="0" fontId="79" fillId="2" borderId="0" xfId="0" applyFont="1" applyFill="1" applyBorder="1" applyProtection="1">
      <protection locked="0"/>
    </xf>
    <xf numFmtId="0" fontId="79" fillId="2" borderId="0" xfId="0" applyFont="1" applyFill="1" applyProtection="1">
      <protection locked="0"/>
    </xf>
    <xf numFmtId="0" fontId="80" fillId="2" borderId="0" xfId="0" applyFont="1" applyFill="1" applyProtection="1">
      <protection locked="0"/>
    </xf>
    <xf numFmtId="0" fontId="0" fillId="0" borderId="0" xfId="0" applyFill="1" applyAlignment="1" applyProtection="1">
      <alignment horizontal="right"/>
      <protection locked="0"/>
    </xf>
    <xf numFmtId="1" fontId="5" fillId="0" borderId="0" xfId="0" applyNumberFormat="1" applyFont="1" applyFill="1" applyProtection="1">
      <protection locked="0"/>
    </xf>
    <xf numFmtId="0" fontId="29" fillId="2" borderId="3" xfId="0" applyFont="1" applyFill="1" applyBorder="1" applyAlignment="1" applyProtection="1">
      <alignment vertical="center" wrapText="1"/>
      <protection hidden="1"/>
    </xf>
    <xf numFmtId="0" fontId="29" fillId="2" borderId="0" xfId="0" applyFont="1" applyFill="1" applyBorder="1" applyAlignment="1" applyProtection="1">
      <alignment vertical="center" wrapText="1"/>
      <protection hidden="1"/>
    </xf>
    <xf numFmtId="0" fontId="6" fillId="2" borderId="0" xfId="0" applyNumberFormat="1" applyFont="1" applyFill="1" applyBorder="1" applyProtection="1">
      <protection hidden="1"/>
    </xf>
    <xf numFmtId="0" fontId="6" fillId="2" borderId="0" xfId="0" applyFont="1" applyFill="1" applyAlignment="1" applyProtection="1">
      <alignment vertical="top" wrapText="1"/>
      <protection hidden="1"/>
    </xf>
    <xf numFmtId="0" fontId="85" fillId="2" borderId="0" xfId="0" applyFont="1" applyFill="1" applyAlignment="1">
      <alignment horizontal="center"/>
    </xf>
    <xf numFmtId="0" fontId="87" fillId="2" borderId="0" xfId="0" applyFont="1" applyFill="1" applyBorder="1" applyAlignment="1" applyProtection="1">
      <alignment horizontal="center"/>
    </xf>
    <xf numFmtId="0" fontId="88" fillId="2" borderId="0" xfId="0" applyFont="1" applyFill="1" applyBorder="1" applyAlignment="1" applyProtection="1">
      <alignment horizontal="center"/>
    </xf>
    <xf numFmtId="0" fontId="86" fillId="2" borderId="0" xfId="0" applyFont="1" applyFill="1" applyBorder="1" applyAlignment="1" applyProtection="1">
      <alignment horizontal="center"/>
    </xf>
    <xf numFmtId="0" fontId="85" fillId="2" borderId="0" xfId="0" applyFont="1" applyFill="1" applyBorder="1" applyAlignment="1" applyProtection="1">
      <alignment horizontal="center"/>
    </xf>
    <xf numFmtId="0" fontId="85" fillId="2" borderId="0" xfId="0" applyFont="1" applyFill="1" applyProtection="1"/>
    <xf numFmtId="0" fontId="85" fillId="0" borderId="0" xfId="0" applyFont="1" applyFill="1" applyAlignment="1">
      <alignment horizontal="center"/>
    </xf>
    <xf numFmtId="0" fontId="85" fillId="0" borderId="0" xfId="0" applyFont="1" applyAlignment="1">
      <alignment horizontal="center"/>
    </xf>
    <xf numFmtId="0" fontId="13" fillId="3" borderId="0" xfId="0" applyFont="1" applyFill="1" applyAlignment="1" applyProtection="1">
      <alignment horizontal="center"/>
      <protection hidden="1"/>
    </xf>
    <xf numFmtId="0" fontId="13" fillId="4" borderId="0" xfId="0" applyFont="1" applyFill="1" applyAlignment="1" applyProtection="1">
      <alignment horizontal="center"/>
      <protection hidden="1"/>
    </xf>
    <xf numFmtId="0" fontId="89" fillId="2" borderId="0" xfId="0" applyFont="1" applyFill="1" applyBorder="1" applyAlignment="1" applyProtection="1"/>
    <xf numFmtId="0" fontId="62" fillId="0" borderId="0" xfId="0" applyFont="1" applyBorder="1" applyAlignment="1" applyProtection="1">
      <alignment horizontal="left" vertical="top" wrapText="1"/>
      <protection hidden="1"/>
    </xf>
    <xf numFmtId="49" fontId="28" fillId="2" borderId="0" xfId="0" applyNumberFormat="1" applyFont="1" applyFill="1" applyBorder="1" applyAlignment="1" applyProtection="1">
      <alignment horizontal="left" vertical="top" wrapText="1"/>
    </xf>
    <xf numFmtId="0" fontId="52" fillId="2" borderId="0" xfId="0" applyFont="1" applyFill="1" applyBorder="1" applyAlignment="1" applyProtection="1">
      <alignment horizontal="left" vertical="top" wrapText="1"/>
    </xf>
    <xf numFmtId="0" fontId="57" fillId="2" borderId="0" xfId="0" applyFont="1" applyFill="1" applyBorder="1" applyAlignment="1" applyProtection="1">
      <alignment horizontal="left" vertical="top" wrapText="1"/>
    </xf>
    <xf numFmtId="0" fontId="57" fillId="2" borderId="0" xfId="0" applyFont="1" applyFill="1" applyAlignment="1">
      <alignment horizontal="center"/>
    </xf>
    <xf numFmtId="0" fontId="57" fillId="2" borderId="0" xfId="0" applyFont="1" applyFill="1" applyAlignment="1" applyProtection="1">
      <alignment horizontal="center"/>
    </xf>
    <xf numFmtId="0" fontId="60" fillId="2" borderId="0" xfId="0" applyFont="1" applyFill="1" applyBorder="1" applyAlignment="1" applyProtection="1">
      <alignment horizontal="center"/>
    </xf>
    <xf numFmtId="0" fontId="61" fillId="2" borderId="0" xfId="0" applyFont="1" applyFill="1" applyBorder="1" applyAlignment="1" applyProtection="1">
      <alignment horizontal="center"/>
    </xf>
    <xf numFmtId="0" fontId="58" fillId="2" borderId="0" xfId="0" applyFont="1" applyFill="1" applyBorder="1" applyAlignment="1" applyProtection="1">
      <alignment horizontal="center"/>
    </xf>
    <xf numFmtId="0" fontId="59" fillId="2" borderId="0" xfId="0" applyFont="1" applyFill="1" applyBorder="1" applyAlignment="1" applyProtection="1">
      <alignment horizontal="center" vertical="top" wrapText="1"/>
      <protection hidden="1"/>
    </xf>
    <xf numFmtId="0" fontId="57" fillId="0" borderId="0" xfId="0" applyFont="1" applyFill="1" applyAlignment="1">
      <alignment horizontal="center"/>
    </xf>
    <xf numFmtId="0" fontId="57" fillId="0" borderId="0" xfId="0" applyFont="1" applyAlignment="1">
      <alignment horizontal="center"/>
    </xf>
    <xf numFmtId="0" fontId="79" fillId="2" borderId="0" xfId="0" applyFont="1" applyFill="1" applyBorder="1" applyAlignment="1" applyProtection="1">
      <alignment horizontal="left" vertical="top" wrapText="1"/>
      <protection locked="0"/>
    </xf>
    <xf numFmtId="0" fontId="85" fillId="2" borderId="0" xfId="0" applyFont="1" applyFill="1" applyBorder="1" applyAlignment="1" applyProtection="1">
      <alignment horizontal="left" vertical="top" wrapText="1"/>
    </xf>
    <xf numFmtId="0" fontId="85" fillId="2" borderId="3" xfId="0" applyFont="1" applyFill="1" applyBorder="1" applyAlignment="1" applyProtection="1">
      <alignment horizontal="left" vertical="top" wrapText="1"/>
    </xf>
    <xf numFmtId="0" fontId="79" fillId="2" borderId="0" xfId="0" applyFont="1" applyFill="1" applyAlignment="1" applyProtection="1">
      <alignment horizontal="left" vertical="top" wrapText="1"/>
      <protection locked="0"/>
    </xf>
    <xf numFmtId="49" fontId="6" fillId="2" borderId="0" xfId="0" applyNumberFormat="1" applyFont="1" applyFill="1" applyBorder="1" applyAlignment="1" applyProtection="1">
      <alignment horizontal="right" vertical="top" wrapText="1" indent="1"/>
    </xf>
    <xf numFmtId="49" fontId="91" fillId="2" borderId="0" xfId="0" applyNumberFormat="1" applyFont="1" applyFill="1" applyBorder="1" applyAlignment="1" applyProtection="1">
      <alignment horizontal="left" vertical="top" wrapText="1"/>
    </xf>
    <xf numFmtId="49" fontId="91" fillId="2" borderId="0" xfId="0" applyNumberFormat="1" applyFont="1" applyFill="1" applyBorder="1" applyAlignment="1" applyProtection="1">
      <alignment horizontal="right" vertical="top" wrapText="1" indent="1"/>
    </xf>
    <xf numFmtId="49" fontId="92" fillId="2" borderId="0" xfId="0" applyNumberFormat="1" applyFont="1" applyFill="1" applyBorder="1" applyAlignment="1" applyProtection="1">
      <alignment horizontal="right" vertical="top" wrapText="1" indent="1"/>
    </xf>
    <xf numFmtId="0" fontId="25" fillId="2" borderId="0" xfId="0" applyFont="1" applyFill="1" applyProtection="1">
      <protection locked="0"/>
    </xf>
    <xf numFmtId="0" fontId="76" fillId="2" borderId="0" xfId="0" applyFont="1" applyFill="1" applyBorder="1" applyAlignment="1" applyProtection="1">
      <alignment horizontal="left" vertical="top" wrapText="1"/>
    </xf>
    <xf numFmtId="0" fontId="83" fillId="2" borderId="0" xfId="0" applyFont="1" applyFill="1" applyBorder="1" applyAlignment="1" applyProtection="1">
      <alignment horizontal="left" vertical="top" wrapText="1"/>
    </xf>
    <xf numFmtId="0" fontId="92" fillId="2" borderId="0" xfId="0" applyFont="1" applyFill="1" applyBorder="1" applyAlignment="1" applyProtection="1">
      <alignment horizontal="left" vertical="top" wrapText="1"/>
    </xf>
    <xf numFmtId="49" fontId="29" fillId="2" borderId="0" xfId="0" applyNumberFormat="1" applyFont="1" applyFill="1" applyBorder="1" applyAlignment="1" applyProtection="1">
      <alignment horizontal="left" vertical="top" wrapText="1"/>
    </xf>
    <xf numFmtId="0" fontId="20" fillId="8" borderId="9" xfId="0" applyFont="1" applyFill="1" applyBorder="1" applyAlignment="1" applyProtection="1">
      <alignment horizontal="center"/>
      <protection hidden="1"/>
    </xf>
    <xf numFmtId="0" fontId="20" fillId="8" borderId="18" xfId="0" applyFont="1" applyFill="1" applyBorder="1" applyAlignment="1" applyProtection="1">
      <alignment horizontal="center"/>
      <protection hidden="1"/>
    </xf>
    <xf numFmtId="0" fontId="20" fillId="10" borderId="9" xfId="0" applyFont="1" applyFill="1" applyBorder="1" applyAlignment="1" applyProtection="1">
      <alignment horizontal="center"/>
      <protection hidden="1"/>
    </xf>
    <xf numFmtId="0" fontId="20" fillId="10" borderId="18" xfId="0" applyFont="1" applyFill="1" applyBorder="1" applyAlignment="1" applyProtection="1">
      <alignment horizontal="center"/>
      <protection hidden="1"/>
    </xf>
    <xf numFmtId="0" fontId="13" fillId="8" borderId="0" xfId="0" applyFont="1" applyFill="1" applyAlignment="1" applyProtection="1">
      <alignment horizontal="center"/>
      <protection hidden="1"/>
    </xf>
    <xf numFmtId="0" fontId="13" fillId="10" borderId="0" xfId="0" applyFont="1" applyFill="1" applyAlignment="1" applyProtection="1">
      <alignment horizontal="center"/>
      <protection hidden="1"/>
    </xf>
    <xf numFmtId="49" fontId="96" fillId="2" borderId="0" xfId="0" applyNumberFormat="1" applyFont="1" applyFill="1" applyBorder="1" applyAlignment="1" applyProtection="1">
      <alignment horizontal="left" vertical="top" wrapText="1"/>
    </xf>
    <xf numFmtId="49" fontId="96" fillId="2" borderId="0" xfId="0" applyNumberFormat="1" applyFont="1" applyFill="1" applyBorder="1" applyAlignment="1" applyProtection="1">
      <alignment horizontal="right" vertical="top" wrapText="1" indent="1"/>
    </xf>
    <xf numFmtId="49" fontId="25" fillId="2" borderId="0" xfId="0" applyNumberFormat="1" applyFont="1" applyFill="1" applyBorder="1" applyAlignment="1" applyProtection="1">
      <alignment horizontal="right" vertical="top" wrapText="1" indent="1"/>
    </xf>
    <xf numFmtId="49" fontId="25" fillId="2" borderId="0" xfId="0" applyNumberFormat="1" applyFont="1" applyFill="1" applyBorder="1" applyAlignment="1" applyProtection="1">
      <alignment horizontal="right" vertical="top" wrapText="1"/>
    </xf>
    <xf numFmtId="0" fontId="85" fillId="2" borderId="0" xfId="0" applyFont="1" applyFill="1" applyBorder="1" applyAlignment="1" applyProtection="1">
      <alignment horizontal="left" vertical="top" wrapText="1"/>
      <protection locked="0"/>
    </xf>
    <xf numFmtId="0" fontId="76" fillId="2" borderId="0" xfId="0" applyFont="1" applyFill="1" applyBorder="1" applyAlignment="1" applyProtection="1">
      <alignment horizontal="left" vertical="top" wrapText="1"/>
      <protection locked="0"/>
    </xf>
    <xf numFmtId="0" fontId="80" fillId="2" borderId="0" xfId="0" applyFont="1" applyFill="1" applyProtection="1"/>
    <xf numFmtId="0" fontId="79" fillId="2" borderId="0" xfId="0" applyFont="1" applyFill="1" applyBorder="1" applyAlignment="1" applyProtection="1">
      <alignment horizontal="left" vertical="top" wrapText="1"/>
    </xf>
    <xf numFmtId="49" fontId="27" fillId="2" borderId="0" xfId="0" applyNumberFormat="1" applyFont="1" applyFill="1" applyBorder="1" applyAlignment="1" applyProtection="1">
      <alignment horizontal="right" vertical="top" wrapText="1" indent="1"/>
    </xf>
    <xf numFmtId="0" fontId="79" fillId="2" borderId="0" xfId="0" applyFont="1" applyFill="1" applyAlignment="1" applyProtection="1">
      <alignment horizontal="left" vertical="top" wrapText="1"/>
    </xf>
    <xf numFmtId="49" fontId="51" fillId="2" borderId="0" xfId="0" applyNumberFormat="1" applyFont="1" applyFill="1" applyBorder="1" applyAlignment="1" applyProtection="1">
      <alignment horizontal="right" vertical="top" wrapText="1" indent="1"/>
    </xf>
    <xf numFmtId="49" fontId="29" fillId="2" borderId="0" xfId="0" applyNumberFormat="1" applyFont="1" applyFill="1" applyBorder="1" applyAlignment="1" applyProtection="1">
      <alignment horizontal="right" vertical="top" wrapText="1" indent="1"/>
    </xf>
    <xf numFmtId="49" fontId="92" fillId="2" borderId="0" xfId="0" applyNumberFormat="1" applyFont="1" applyFill="1" applyBorder="1" applyAlignment="1" applyProtection="1">
      <alignment horizontal="right" vertical="top" wrapText="1"/>
    </xf>
    <xf numFmtId="49" fontId="97" fillId="2" borderId="0" xfId="0" applyNumberFormat="1" applyFont="1" applyFill="1" applyBorder="1" applyAlignment="1" applyProtection="1">
      <alignment horizontal="right" vertical="top" wrapText="1" indent="1"/>
    </xf>
    <xf numFmtId="0" fontId="3" fillId="0" borderId="0" xfId="0" applyNumberFormat="1" applyFont="1"/>
    <xf numFmtId="0" fontId="97" fillId="0" borderId="0" xfId="0" applyFont="1"/>
    <xf numFmtId="0" fontId="98" fillId="0" borderId="0" xfId="0" applyFont="1"/>
    <xf numFmtId="0" fontId="3" fillId="0" borderId="0" xfId="0" applyFont="1"/>
    <xf numFmtId="0" fontId="97" fillId="0" borderId="0" xfId="0" applyFont="1" applyFill="1"/>
    <xf numFmtId="0" fontId="97" fillId="0" borderId="0" xfId="0" applyFont="1" applyFill="1" applyProtection="1"/>
    <xf numFmtId="0" fontId="97" fillId="0" borderId="0" xfId="0" applyFont="1" applyFill="1" applyAlignment="1" applyProtection="1">
      <alignment horizontal="center"/>
    </xf>
    <xf numFmtId="0" fontId="97" fillId="0" borderId="0" xfId="0" applyFont="1" applyAlignment="1">
      <alignment horizontal="center"/>
    </xf>
    <xf numFmtId="0" fontId="26" fillId="2" borderId="0" xfId="0" applyNumberFormat="1" applyFont="1" applyFill="1" applyAlignment="1" applyProtection="1">
      <alignment horizontal="left" vertical="top"/>
    </xf>
    <xf numFmtId="0" fontId="9" fillId="2" borderId="0" xfId="0" applyNumberFormat="1" applyFont="1" applyFill="1" applyAlignment="1" applyProtection="1"/>
    <xf numFmtId="0" fontId="6" fillId="2" borderId="0" xfId="0" applyNumberFormat="1" applyFont="1" applyFill="1" applyBorder="1" applyAlignment="1" applyProtection="1">
      <alignment horizontal="left" vertical="center" wrapText="1"/>
    </xf>
    <xf numFmtId="0" fontId="91" fillId="2" borderId="0" xfId="0" applyNumberFormat="1" applyFont="1" applyFill="1" applyBorder="1" applyAlignment="1" applyProtection="1">
      <alignment horizontal="left" vertical="top" wrapText="1"/>
    </xf>
    <xf numFmtId="0" fontId="28" fillId="2" borderId="0" xfId="0" applyNumberFormat="1" applyFont="1" applyFill="1" applyBorder="1" applyAlignment="1" applyProtection="1"/>
    <xf numFmtId="0" fontId="51" fillId="2" borderId="0" xfId="0" applyNumberFormat="1" applyFont="1" applyFill="1" applyBorder="1" applyAlignment="1" applyProtection="1">
      <alignment horizontal="left"/>
    </xf>
    <xf numFmtId="0" fontId="95" fillId="2" borderId="0" xfId="0" applyNumberFormat="1" applyFont="1" applyFill="1" applyBorder="1" applyAlignment="1" applyProtection="1">
      <alignment horizontal="left" vertical="top" wrapText="1"/>
    </xf>
    <xf numFmtId="0" fontId="92" fillId="2" borderId="0" xfId="0" applyNumberFormat="1" applyFont="1" applyFill="1" applyBorder="1" applyAlignment="1" applyProtection="1">
      <alignment horizontal="left" vertical="top" wrapText="1"/>
    </xf>
    <xf numFmtId="0" fontId="93" fillId="2" borderId="0" xfId="0" applyNumberFormat="1" applyFont="1" applyFill="1" applyBorder="1" applyAlignment="1" applyProtection="1">
      <alignment horizontal="left" vertical="top" wrapText="1"/>
    </xf>
    <xf numFmtId="0" fontId="25" fillId="2" borderId="0" xfId="0" applyNumberFormat="1" applyFont="1" applyFill="1" applyBorder="1" applyAlignment="1" applyProtection="1">
      <alignment horizontal="left" vertical="top" wrapText="1"/>
    </xf>
    <xf numFmtId="0" fontId="5" fillId="2" borderId="0" xfId="0" applyNumberFormat="1" applyFont="1" applyFill="1" applyAlignment="1" applyProtection="1">
      <alignment horizontal="left" vertical="top" wrapText="1"/>
    </xf>
    <xf numFmtId="0" fontId="6" fillId="9" borderId="0" xfId="0" applyNumberFormat="1" applyFont="1" applyFill="1" applyAlignment="1" applyProtection="1">
      <alignment wrapText="1"/>
    </xf>
    <xf numFmtId="0" fontId="25" fillId="9" borderId="0" xfId="0" applyNumberFormat="1" applyFont="1" applyFill="1" applyBorder="1" applyAlignment="1" applyProtection="1">
      <alignment horizontal="left" vertical="top" wrapText="1"/>
    </xf>
    <xf numFmtId="0" fontId="92" fillId="9" borderId="0" xfId="0" applyNumberFormat="1" applyFont="1" applyFill="1" applyBorder="1" applyAlignment="1" applyProtection="1">
      <alignment horizontal="left" vertical="top" wrapText="1"/>
    </xf>
    <xf numFmtId="0" fontId="29" fillId="2" borderId="0" xfId="0" applyNumberFormat="1" applyFont="1" applyFill="1" applyBorder="1" applyAlignment="1" applyProtection="1">
      <alignment horizontal="left" vertical="top" wrapText="1"/>
    </xf>
    <xf numFmtId="0" fontId="96" fillId="2" borderId="0" xfId="0" applyNumberFormat="1" applyFont="1" applyFill="1" applyBorder="1" applyAlignment="1" applyProtection="1">
      <alignment horizontal="left" vertical="top" wrapText="1"/>
    </xf>
    <xf numFmtId="0" fontId="97" fillId="2" borderId="0" xfId="0" applyNumberFormat="1" applyFont="1" applyFill="1" applyBorder="1" applyAlignment="1" applyProtection="1">
      <alignment horizontal="left" vertical="top" wrapText="1"/>
    </xf>
    <xf numFmtId="0" fontId="28" fillId="2" borderId="0" xfId="0" applyNumberFormat="1" applyFont="1" applyFill="1" applyBorder="1" applyAlignment="1" applyProtection="1">
      <alignment vertical="top" wrapText="1"/>
    </xf>
    <xf numFmtId="0" fontId="6" fillId="2" borderId="0" xfId="0" applyNumberFormat="1" applyFont="1" applyFill="1" applyBorder="1" applyAlignment="1" applyProtection="1">
      <alignment vertical="top" wrapText="1"/>
    </xf>
    <xf numFmtId="0" fontId="91" fillId="2" borderId="0" xfId="0" applyNumberFormat="1" applyFont="1" applyFill="1" applyBorder="1" applyAlignment="1" applyProtection="1">
      <alignment horizontal="right" vertical="top" wrapText="1" indent="1"/>
    </xf>
    <xf numFmtId="0" fontId="29" fillId="12" borderId="9" xfId="0" applyFont="1" applyFill="1" applyBorder="1" applyAlignment="1" applyProtection="1">
      <alignment horizontal="center" vertical="top" wrapText="1"/>
      <protection locked="0"/>
    </xf>
    <xf numFmtId="0" fontId="29" fillId="8" borderId="9" xfId="0" applyFont="1" applyFill="1" applyBorder="1" applyAlignment="1" applyProtection="1">
      <alignment horizontal="center" vertical="top" wrapText="1"/>
      <protection locked="0"/>
    </xf>
    <xf numFmtId="0" fontId="29" fillId="10" borderId="9" xfId="0" applyFont="1" applyFill="1" applyBorder="1" applyAlignment="1" applyProtection="1">
      <alignment horizontal="center" vertical="top" wrapText="1"/>
      <protection locked="0"/>
    </xf>
    <xf numFmtId="0" fontId="29" fillId="9" borderId="0" xfId="0" applyFont="1" applyFill="1" applyBorder="1" applyAlignment="1" applyProtection="1">
      <alignment horizontal="center" vertical="top" wrapText="1"/>
      <protection locked="0"/>
    </xf>
    <xf numFmtId="0" fontId="29" fillId="11" borderId="9" xfId="0" applyFont="1" applyFill="1" applyBorder="1" applyAlignment="1" applyProtection="1">
      <alignment horizontal="center" vertical="top" wrapText="1"/>
      <protection locked="0"/>
    </xf>
    <xf numFmtId="0" fontId="79" fillId="2" borderId="0" xfId="0" applyFont="1" applyFill="1" applyBorder="1" applyAlignment="1" applyProtection="1">
      <alignment horizontal="center" vertical="top" wrapText="1"/>
      <protection locked="0"/>
    </xf>
    <xf numFmtId="0" fontId="85" fillId="2" borderId="0" xfId="0" applyFont="1" applyFill="1" applyBorder="1" applyAlignment="1" applyProtection="1">
      <alignment horizontal="center" vertical="top" wrapText="1"/>
      <protection locked="0"/>
    </xf>
    <xf numFmtId="0" fontId="29" fillId="2" borderId="0" xfId="0" applyFont="1" applyFill="1" applyBorder="1" applyAlignment="1" applyProtection="1">
      <alignment horizontal="center" vertical="top" wrapText="1"/>
      <protection locked="0"/>
    </xf>
    <xf numFmtId="0" fontId="79" fillId="2" borderId="0" xfId="0" applyFont="1" applyFill="1" applyAlignment="1" applyProtection="1">
      <alignment horizontal="center" vertical="top" wrapText="1"/>
      <protection locked="0"/>
    </xf>
    <xf numFmtId="0" fontId="76" fillId="2" borderId="0" xfId="0" applyFont="1" applyFill="1" applyBorder="1" applyAlignment="1" applyProtection="1">
      <alignment horizontal="center" vertical="top" wrapText="1"/>
      <protection locked="0"/>
    </xf>
    <xf numFmtId="0" fontId="80" fillId="2" borderId="0" xfId="0" applyFont="1" applyFill="1" applyAlignment="1" applyProtection="1">
      <alignment horizontal="center" vertical="top"/>
      <protection locked="0"/>
    </xf>
    <xf numFmtId="0" fontId="77" fillId="2" borderId="0" xfId="0" applyFont="1" applyFill="1" applyAlignment="1" applyProtection="1">
      <alignment horizontal="center" vertical="top"/>
      <protection locked="0"/>
    </xf>
    <xf numFmtId="0" fontId="77" fillId="2" borderId="0" xfId="0" applyFont="1" applyFill="1" applyBorder="1" applyAlignment="1" applyProtection="1">
      <alignment horizontal="center" vertical="top"/>
      <protection locked="0"/>
    </xf>
    <xf numFmtId="0" fontId="0" fillId="0" borderId="0" xfId="0" applyAlignment="1" applyProtection="1">
      <alignment horizontal="center" vertical="top"/>
      <protection locked="0"/>
    </xf>
    <xf numFmtId="0" fontId="79" fillId="2" borderId="0" xfId="0" applyFont="1" applyFill="1" applyBorder="1" applyAlignment="1" applyProtection="1">
      <alignment horizontal="center" vertical="top"/>
      <protection locked="0"/>
    </xf>
    <xf numFmtId="0" fontId="100" fillId="2" borderId="24" xfId="0" applyFont="1" applyFill="1" applyBorder="1" applyAlignment="1" applyProtection="1">
      <alignment horizontal="left" vertical="top" wrapText="1"/>
      <protection locked="0"/>
    </xf>
    <xf numFmtId="0" fontId="101" fillId="2" borderId="25" xfId="0" applyFont="1" applyFill="1" applyBorder="1" applyAlignment="1" applyProtection="1">
      <alignment horizontal="left" vertical="top" wrapText="1"/>
      <protection locked="0"/>
    </xf>
    <xf numFmtId="0" fontId="101" fillId="2" borderId="26" xfId="0" applyFont="1" applyFill="1" applyBorder="1" applyAlignment="1" applyProtection="1">
      <alignment horizontal="left" vertical="top" wrapText="1"/>
      <protection locked="0"/>
    </xf>
    <xf numFmtId="49" fontId="6" fillId="13" borderId="11" xfId="0" applyNumberFormat="1" applyFont="1" applyFill="1" applyBorder="1" applyAlignment="1" applyProtection="1">
      <alignment horizontal="left" vertical="top"/>
    </xf>
    <xf numFmtId="49" fontId="6" fillId="13" borderId="4" xfId="0" applyNumberFormat="1" applyFont="1" applyFill="1" applyBorder="1" applyAlignment="1" applyProtection="1">
      <alignment horizontal="left" vertical="top"/>
    </xf>
    <xf numFmtId="49" fontId="6" fillId="13" borderId="7" xfId="0" applyNumberFormat="1" applyFont="1" applyFill="1" applyBorder="1" applyAlignment="1" applyProtection="1">
      <alignment horizontal="left" vertical="top"/>
    </xf>
    <xf numFmtId="0" fontId="29" fillId="14" borderId="0" xfId="0" applyNumberFormat="1" applyFont="1" applyFill="1" applyBorder="1" applyAlignment="1" applyProtection="1">
      <alignment horizontal="left" vertical="top" wrapText="1"/>
    </xf>
    <xf numFmtId="0" fontId="6" fillId="0" borderId="0" xfId="0" applyFont="1" applyBorder="1" applyAlignment="1" applyProtection="1">
      <alignment horizontal="center"/>
      <protection hidden="1"/>
    </xf>
    <xf numFmtId="0" fontId="6" fillId="8" borderId="9" xfId="0" applyFont="1" applyFill="1" applyBorder="1" applyAlignment="1" applyProtection="1">
      <alignment horizontal="center"/>
      <protection hidden="1"/>
    </xf>
    <xf numFmtId="0" fontId="6" fillId="10" borderId="9" xfId="0" applyFont="1" applyFill="1" applyBorder="1" applyAlignment="1" applyProtection="1">
      <alignment horizontal="center"/>
      <protection hidden="1"/>
    </xf>
    <xf numFmtId="0" fontId="6" fillId="2" borderId="0" xfId="0" applyFont="1" applyFill="1"/>
    <xf numFmtId="0" fontId="6" fillId="0" borderId="0" xfId="0" applyFont="1"/>
    <xf numFmtId="0" fontId="4" fillId="12" borderId="13" xfId="0" applyFont="1" applyFill="1" applyBorder="1" applyAlignment="1" applyProtection="1">
      <alignment horizontal="center"/>
      <protection hidden="1"/>
    </xf>
    <xf numFmtId="0" fontId="4" fillId="12" borderId="1" xfId="0" applyFont="1" applyFill="1" applyBorder="1" applyAlignment="1" applyProtection="1">
      <alignment horizontal="center"/>
      <protection hidden="1"/>
    </xf>
    <xf numFmtId="0" fontId="4" fillId="8" borderId="13" xfId="0" applyFont="1" applyFill="1" applyBorder="1" applyAlignment="1" applyProtection="1">
      <alignment horizontal="center"/>
      <protection hidden="1"/>
    </xf>
    <xf numFmtId="0" fontId="4" fillId="8" borderId="1" xfId="0" applyFont="1" applyFill="1" applyBorder="1" applyAlignment="1" applyProtection="1">
      <alignment horizontal="center"/>
      <protection hidden="1"/>
    </xf>
    <xf numFmtId="0" fontId="4" fillId="10" borderId="13" xfId="0" applyFont="1" applyFill="1" applyBorder="1" applyAlignment="1" applyProtection="1">
      <alignment horizontal="center"/>
      <protection hidden="1"/>
    </xf>
    <xf numFmtId="0" fontId="4" fillId="10" borderId="1" xfId="0" applyFont="1" applyFill="1" applyBorder="1" applyAlignment="1" applyProtection="1">
      <alignment horizontal="center"/>
      <protection hidden="1"/>
    </xf>
    <xf numFmtId="0" fontId="4" fillId="15" borderId="13" xfId="0" applyFont="1" applyFill="1" applyBorder="1" applyAlignment="1" applyProtection="1">
      <alignment horizontal="center"/>
      <protection hidden="1"/>
    </xf>
    <xf numFmtId="1" fontId="4" fillId="15" borderId="9" xfId="0" applyNumberFormat="1" applyFont="1" applyFill="1" applyBorder="1" applyAlignment="1" applyProtection="1">
      <alignment horizontal="center"/>
      <protection hidden="1"/>
    </xf>
    <xf numFmtId="0" fontId="4" fillId="15" borderId="1" xfId="0" applyFont="1" applyFill="1" applyBorder="1" applyAlignment="1" applyProtection="1">
      <alignment horizontal="center"/>
      <protection hidden="1"/>
    </xf>
    <xf numFmtId="1" fontId="4" fillId="15" borderId="19" xfId="0" applyNumberFormat="1" applyFont="1" applyFill="1" applyBorder="1" applyAlignment="1" applyProtection="1">
      <alignment horizontal="center"/>
      <protection hidden="1"/>
    </xf>
    <xf numFmtId="0" fontId="15" fillId="15" borderId="14" xfId="0" applyFont="1" applyFill="1" applyBorder="1" applyAlignment="1" applyProtection="1">
      <alignment horizontal="center"/>
      <protection hidden="1"/>
    </xf>
    <xf numFmtId="1" fontId="15" fillId="15" borderId="15" xfId="0" applyNumberFormat="1" applyFont="1" applyFill="1" applyBorder="1" applyAlignment="1" applyProtection="1">
      <alignment horizontal="center"/>
      <protection hidden="1"/>
    </xf>
    <xf numFmtId="0" fontId="6" fillId="16" borderId="0" xfId="0" applyFont="1" applyFill="1" applyBorder="1" applyAlignment="1" applyProtection="1">
      <alignment horizontal="center"/>
    </xf>
    <xf numFmtId="0" fontId="6" fillId="16" borderId="0" xfId="0" applyFont="1" applyFill="1" applyBorder="1" applyAlignment="1" applyProtection="1">
      <alignment horizontal="left"/>
    </xf>
    <xf numFmtId="0" fontId="6" fillId="16" borderId="4" xfId="0" applyFont="1" applyFill="1" applyBorder="1" applyAlignment="1" applyProtection="1"/>
    <xf numFmtId="0" fontId="0" fillId="16" borderId="0" xfId="0" applyFill="1" applyBorder="1" applyAlignment="1" applyProtection="1"/>
    <xf numFmtId="0" fontId="81" fillId="16" borderId="0" xfId="0" applyFont="1" applyFill="1" applyBorder="1" applyAlignment="1" applyProtection="1">
      <alignment horizontal="right"/>
    </xf>
    <xf numFmtId="0" fontId="63" fillId="16" borderId="0" xfId="0" applyFont="1" applyFill="1" applyBorder="1" applyAlignment="1" applyProtection="1">
      <alignment horizontal="left"/>
    </xf>
    <xf numFmtId="0" fontId="0" fillId="16" borderId="0" xfId="0" applyFill="1" applyBorder="1" applyAlignment="1" applyProtection="1">
      <alignment horizontal="left"/>
    </xf>
    <xf numFmtId="0" fontId="0" fillId="16" borderId="0" xfId="0" applyFill="1" applyBorder="1" applyAlignment="1" applyProtection="1">
      <alignment horizontal="left"/>
      <protection locked="0"/>
    </xf>
    <xf numFmtId="0" fontId="0" fillId="16" borderId="6" xfId="0" applyFill="1" applyBorder="1" applyAlignment="1" applyProtection="1">
      <alignment horizontal="center"/>
    </xf>
    <xf numFmtId="0" fontId="0" fillId="16" borderId="6" xfId="0" applyFill="1" applyBorder="1" applyProtection="1"/>
    <xf numFmtId="0" fontId="0" fillId="16" borderId="7" xfId="0" applyFill="1" applyBorder="1" applyProtection="1"/>
    <xf numFmtId="0" fontId="0" fillId="16" borderId="3" xfId="0" applyFill="1" applyBorder="1"/>
    <xf numFmtId="0" fontId="23" fillId="16" borderId="3" xfId="0" applyFont="1" applyFill="1" applyBorder="1" applyAlignment="1" applyProtection="1">
      <alignment horizontal="right"/>
    </xf>
    <xf numFmtId="0" fontId="0" fillId="16" borderId="5" xfId="0" applyFill="1" applyBorder="1" applyProtection="1"/>
    <xf numFmtId="0" fontId="23" fillId="16" borderId="2" xfId="0" applyFont="1" applyFill="1" applyBorder="1"/>
    <xf numFmtId="0" fontId="0" fillId="16" borderId="2" xfId="0" applyFill="1" applyBorder="1" applyAlignment="1">
      <alignment horizontal="right"/>
    </xf>
    <xf numFmtId="0" fontId="0" fillId="16" borderId="2" xfId="0" applyFill="1" applyBorder="1" applyAlignment="1">
      <alignment horizontal="center"/>
    </xf>
    <xf numFmtId="0" fontId="0" fillId="16" borderId="0" xfId="0" applyFill="1" applyBorder="1"/>
    <xf numFmtId="0" fontId="0" fillId="16" borderId="0" xfId="0" applyFill="1" applyBorder="1" applyAlignment="1">
      <alignment horizontal="right"/>
    </xf>
    <xf numFmtId="0" fontId="0" fillId="16" borderId="0" xfId="0" applyFill="1" applyBorder="1" applyAlignment="1">
      <alignment horizontal="center"/>
    </xf>
    <xf numFmtId="0" fontId="0" fillId="16" borderId="4" xfId="0" applyFill="1" applyBorder="1"/>
    <xf numFmtId="0" fontId="6" fillId="16" borderId="4" xfId="0" applyFont="1" applyFill="1" applyBorder="1" applyAlignment="1" applyProtection="1">
      <protection locked="0"/>
    </xf>
    <xf numFmtId="0" fontId="0" fillId="16" borderId="0" xfId="0" applyFill="1" applyBorder="1" applyAlignment="1" applyProtection="1">
      <protection locked="0"/>
    </xf>
    <xf numFmtId="0" fontId="0" fillId="16" borderId="6" xfId="0" applyFill="1" applyBorder="1" applyAlignment="1" applyProtection="1">
      <protection locked="0"/>
    </xf>
    <xf numFmtId="0" fontId="6" fillId="16" borderId="0" xfId="0" applyFont="1" applyFill="1" applyBorder="1" applyAlignment="1" applyProtection="1">
      <alignment horizontal="right"/>
    </xf>
    <xf numFmtId="0" fontId="0" fillId="16" borderId="6" xfId="0" applyFill="1" applyBorder="1" applyAlignment="1" applyProtection="1">
      <alignment horizontal="right"/>
    </xf>
    <xf numFmtId="0" fontId="104" fillId="16" borderId="0" xfId="0" applyFont="1" applyFill="1" applyBorder="1" applyAlignment="1" applyProtection="1">
      <alignment horizontal="right"/>
    </xf>
    <xf numFmtId="0" fontId="23" fillId="16" borderId="0" xfId="0" applyFont="1" applyFill="1" applyBorder="1" applyAlignment="1" applyProtection="1">
      <alignment horizontal="right"/>
    </xf>
    <xf numFmtId="0" fontId="14" fillId="16" borderId="0" xfId="0" applyFont="1" applyFill="1" applyProtection="1"/>
    <xf numFmtId="0" fontId="0" fillId="16" borderId="0" xfId="0" applyFill="1" applyProtection="1"/>
    <xf numFmtId="0" fontId="0" fillId="16" borderId="0" xfId="0" applyFill="1" applyAlignment="1" applyProtection="1">
      <alignment horizontal="right"/>
    </xf>
    <xf numFmtId="0" fontId="0" fillId="16" borderId="0" xfId="0" applyFill="1" applyAlignment="1" applyProtection="1">
      <alignment horizontal="center"/>
    </xf>
    <xf numFmtId="0" fontId="13" fillId="16" borderId="0" xfId="0" applyFont="1" applyFill="1" applyProtection="1"/>
    <xf numFmtId="0" fontId="13" fillId="16" borderId="0" xfId="0" applyFont="1" applyFill="1" applyAlignment="1" applyProtection="1">
      <alignment horizontal="right"/>
    </xf>
    <xf numFmtId="0" fontId="13" fillId="16" borderId="0" xfId="0" applyFont="1" applyFill="1" applyAlignment="1" applyProtection="1">
      <alignment horizontal="center"/>
    </xf>
    <xf numFmtId="0" fontId="6" fillId="12" borderId="0" xfId="0" applyFont="1" applyFill="1" applyProtection="1"/>
    <xf numFmtId="0" fontId="0" fillId="12" borderId="0" xfId="0" applyFill="1" applyProtection="1"/>
    <xf numFmtId="0" fontId="6" fillId="12" borderId="0" xfId="0" applyFont="1" applyFill="1" applyAlignment="1" applyProtection="1">
      <alignment horizontal="right"/>
    </xf>
    <xf numFmtId="0" fontId="6" fillId="12" borderId="0" xfId="0" applyFont="1" applyFill="1" applyAlignment="1" applyProtection="1">
      <alignment horizontal="center"/>
    </xf>
    <xf numFmtId="0" fontId="6" fillId="17" borderId="2" xfId="0" applyFont="1" applyFill="1" applyBorder="1" applyAlignment="1" applyProtection="1">
      <alignment horizontal="center"/>
      <protection hidden="1"/>
    </xf>
    <xf numFmtId="0" fontId="36" fillId="12" borderId="0" xfId="0" applyFont="1" applyFill="1" applyBorder="1" applyAlignment="1" applyProtection="1">
      <alignment horizontal="right"/>
      <protection hidden="1"/>
    </xf>
    <xf numFmtId="0" fontId="36" fillId="12" borderId="0" xfId="0" applyFont="1" applyFill="1" applyBorder="1" applyAlignment="1" applyProtection="1">
      <alignment horizontal="center"/>
      <protection hidden="1"/>
    </xf>
    <xf numFmtId="0" fontId="36" fillId="17" borderId="0" xfId="0" applyFont="1" applyFill="1" applyBorder="1" applyProtection="1">
      <protection hidden="1"/>
    </xf>
    <xf numFmtId="49" fontId="31" fillId="17" borderId="17" xfId="0" applyNumberFormat="1" applyFont="1" applyFill="1" applyBorder="1" applyAlignment="1" applyProtection="1">
      <alignment vertical="top"/>
      <protection hidden="1"/>
    </xf>
    <xf numFmtId="49" fontId="36" fillId="17" borderId="17" xfId="0" applyNumberFormat="1" applyFont="1" applyFill="1" applyBorder="1" applyAlignment="1" applyProtection="1">
      <alignment vertical="top"/>
      <protection hidden="1"/>
    </xf>
    <xf numFmtId="0" fontId="37" fillId="17" borderId="17" xfId="0" applyNumberFormat="1" applyFont="1" applyFill="1" applyBorder="1" applyProtection="1">
      <protection hidden="1"/>
    </xf>
    <xf numFmtId="0" fontId="37" fillId="17" borderId="17" xfId="0" applyNumberFormat="1" applyFont="1" applyFill="1" applyBorder="1" applyAlignment="1" applyProtection="1">
      <alignment horizontal="right" vertical="center"/>
      <protection hidden="1"/>
    </xf>
    <xf numFmtId="1" fontId="37" fillId="17" borderId="17" xfId="0" applyNumberFormat="1" applyFont="1" applyFill="1" applyBorder="1" applyAlignment="1" applyProtection="1">
      <alignment vertical="center"/>
      <protection hidden="1"/>
    </xf>
    <xf numFmtId="0" fontId="36" fillId="17" borderId="17" xfId="0" applyNumberFormat="1" applyFont="1" applyFill="1" applyBorder="1" applyProtection="1">
      <protection hidden="1"/>
    </xf>
    <xf numFmtId="0" fontId="6" fillId="15" borderId="0" xfId="0" applyFont="1" applyFill="1" applyAlignment="1" applyProtection="1">
      <alignment horizontal="center" vertical="center" wrapText="1"/>
      <protection hidden="1"/>
    </xf>
    <xf numFmtId="1" fontId="13" fillId="15" borderId="0" xfId="0" applyNumberFormat="1" applyFont="1" applyFill="1" applyAlignment="1" applyProtection="1">
      <alignment horizontal="center"/>
      <protection hidden="1"/>
    </xf>
    <xf numFmtId="0" fontId="20" fillId="15" borderId="0" xfId="0" applyFont="1" applyFill="1" applyAlignment="1" applyProtection="1">
      <alignment horizontal="center"/>
      <protection hidden="1"/>
    </xf>
    <xf numFmtId="1" fontId="20" fillId="15" borderId="9" xfId="0" applyNumberFormat="1" applyFont="1" applyFill="1" applyBorder="1" applyAlignment="1" applyProtection="1">
      <alignment horizontal="center"/>
      <protection hidden="1"/>
    </xf>
    <xf numFmtId="0" fontId="20" fillId="15" borderId="23" xfId="0" applyFont="1" applyFill="1" applyBorder="1" applyAlignment="1" applyProtection="1">
      <alignment horizontal="center"/>
      <protection hidden="1"/>
    </xf>
    <xf numFmtId="1" fontId="20" fillId="15" borderId="21" xfId="0" applyNumberFormat="1" applyFont="1" applyFill="1" applyBorder="1" applyAlignment="1" applyProtection="1">
      <alignment horizontal="center"/>
      <protection hidden="1"/>
    </xf>
    <xf numFmtId="0" fontId="20" fillId="15" borderId="18" xfId="0" applyFont="1" applyFill="1" applyBorder="1" applyAlignment="1" applyProtection="1">
      <alignment horizontal="center"/>
      <protection hidden="1"/>
    </xf>
    <xf numFmtId="0" fontId="13" fillId="11" borderId="0" xfId="0" applyFont="1" applyFill="1" applyAlignment="1" applyProtection="1">
      <alignment horizontal="center"/>
      <protection hidden="1"/>
    </xf>
    <xf numFmtId="0" fontId="20" fillId="11" borderId="9" xfId="0" applyFont="1" applyFill="1" applyBorder="1" applyAlignment="1" applyProtection="1">
      <alignment horizontal="center"/>
      <protection hidden="1"/>
    </xf>
    <xf numFmtId="0" fontId="6" fillId="11" borderId="9" xfId="0" applyFont="1" applyFill="1" applyBorder="1" applyAlignment="1" applyProtection="1">
      <alignment horizontal="center"/>
      <protection hidden="1"/>
    </xf>
    <xf numFmtId="0" fontId="20" fillId="11" borderId="13" xfId="0" applyFont="1" applyFill="1" applyBorder="1" applyAlignment="1" applyProtection="1">
      <alignment horizontal="center"/>
      <protection hidden="1"/>
    </xf>
    <xf numFmtId="0" fontId="20" fillId="11" borderId="5" xfId="0" applyFont="1" applyFill="1" applyBorder="1" applyAlignment="1" applyProtection="1">
      <alignment horizontal="center"/>
      <protection hidden="1"/>
    </xf>
    <xf numFmtId="0" fontId="13" fillId="12" borderId="0" xfId="0" applyFont="1" applyFill="1" applyAlignment="1" applyProtection="1">
      <alignment horizontal="center"/>
      <protection hidden="1"/>
    </xf>
    <xf numFmtId="0" fontId="20" fillId="12" borderId="9" xfId="0" applyFont="1" applyFill="1" applyBorder="1" applyAlignment="1" applyProtection="1">
      <alignment horizontal="center"/>
      <protection hidden="1"/>
    </xf>
    <xf numFmtId="0" fontId="6" fillId="12" borderId="9" xfId="0" applyFont="1" applyFill="1" applyBorder="1" applyAlignment="1" applyProtection="1">
      <alignment horizontal="center"/>
      <protection hidden="1"/>
    </xf>
    <xf numFmtId="0" fontId="20" fillId="12" borderId="18" xfId="0" applyFont="1" applyFill="1" applyBorder="1" applyAlignment="1" applyProtection="1">
      <alignment horizontal="center"/>
      <protection hidden="1"/>
    </xf>
    <xf numFmtId="0" fontId="13" fillId="17" borderId="0" xfId="0" applyFont="1" applyFill="1" applyAlignment="1" applyProtection="1">
      <alignment horizontal="center"/>
      <protection hidden="1"/>
    </xf>
    <xf numFmtId="1" fontId="13" fillId="17" borderId="9" xfId="0" applyNumberFormat="1" applyFont="1" applyFill="1" applyBorder="1" applyAlignment="1" applyProtection="1">
      <alignment horizontal="center"/>
      <protection hidden="1"/>
    </xf>
    <xf numFmtId="49" fontId="22" fillId="17" borderId="0" xfId="0" applyNumberFormat="1" applyFont="1" applyFill="1" applyProtection="1">
      <protection hidden="1"/>
    </xf>
    <xf numFmtId="0" fontId="22" fillId="17" borderId="0" xfId="0" applyNumberFormat="1" applyFont="1" applyFill="1" applyProtection="1">
      <protection hidden="1"/>
    </xf>
    <xf numFmtId="49" fontId="6" fillId="17" borderId="0" xfId="0" applyNumberFormat="1" applyFont="1" applyFill="1" applyProtection="1">
      <protection hidden="1"/>
    </xf>
    <xf numFmtId="0" fontId="6" fillId="17" borderId="0" xfId="0" applyNumberFormat="1" applyFont="1" applyFill="1" applyProtection="1">
      <protection hidden="1"/>
    </xf>
    <xf numFmtId="0" fontId="6" fillId="17" borderId="0" xfId="0" applyFont="1" applyFill="1" applyAlignment="1" applyProtection="1">
      <alignment horizontal="center"/>
      <protection hidden="1"/>
    </xf>
    <xf numFmtId="1" fontId="6" fillId="17" borderId="9" xfId="0" applyNumberFormat="1" applyFont="1" applyFill="1" applyBorder="1" applyAlignment="1" applyProtection="1">
      <alignment horizontal="center"/>
      <protection hidden="1"/>
    </xf>
    <xf numFmtId="0" fontId="90" fillId="17" borderId="0" xfId="2" applyFont="1" applyFill="1" applyBorder="1" applyAlignment="1" applyProtection="1"/>
    <xf numFmtId="0" fontId="89" fillId="17" borderId="0" xfId="0" applyFont="1" applyFill="1" applyBorder="1" applyAlignment="1" applyProtection="1"/>
    <xf numFmtId="0" fontId="26" fillId="17" borderId="0" xfId="0" applyFont="1" applyFill="1" applyAlignment="1" applyProtection="1">
      <protection locked="0"/>
    </xf>
    <xf numFmtId="0" fontId="26" fillId="17" borderId="0" xfId="0" applyFont="1" applyFill="1" applyBorder="1" applyAlignment="1" applyProtection="1">
      <protection locked="0"/>
    </xf>
    <xf numFmtId="0" fontId="88" fillId="17" borderId="0" xfId="0" applyFont="1" applyFill="1" applyBorder="1" applyAlignment="1" applyProtection="1"/>
    <xf numFmtId="0" fontId="61" fillId="17" borderId="0" xfId="0" applyFont="1" applyFill="1" applyBorder="1" applyAlignment="1" applyProtection="1">
      <alignment horizontal="center"/>
    </xf>
    <xf numFmtId="0" fontId="55" fillId="17" borderId="0" xfId="0" applyFont="1" applyFill="1" applyBorder="1" applyAlignment="1" applyProtection="1"/>
    <xf numFmtId="49" fontId="26" fillId="17" borderId="0" xfId="0" applyNumberFormat="1" applyFont="1" applyFill="1" applyAlignment="1" applyProtection="1"/>
    <xf numFmtId="0" fontId="5" fillId="17" borderId="0" xfId="0" applyFont="1" applyFill="1" applyAlignment="1" applyProtection="1"/>
    <xf numFmtId="0" fontId="8" fillId="17" borderId="0" xfId="2" applyFill="1" applyAlignment="1" applyProtection="1"/>
    <xf numFmtId="0" fontId="9" fillId="17" borderId="0" xfId="0" applyFont="1" applyFill="1" applyAlignment="1" applyProtection="1"/>
    <xf numFmtId="0" fontId="77" fillId="17" borderId="0" xfId="0" applyFont="1" applyFill="1" applyBorder="1" applyAlignment="1" applyProtection="1"/>
    <xf numFmtId="0" fontId="48" fillId="17" borderId="0" xfId="0" applyFont="1" applyFill="1" applyBorder="1" applyAlignment="1" applyProtection="1">
      <protection locked="0"/>
    </xf>
    <xf numFmtId="0" fontId="26" fillId="17" borderId="0" xfId="0" applyFont="1" applyFill="1" applyProtection="1">
      <protection locked="0"/>
    </xf>
    <xf numFmtId="0" fontId="26" fillId="17" borderId="0" xfId="0" applyFont="1" applyFill="1" applyBorder="1" applyProtection="1">
      <protection locked="0"/>
    </xf>
    <xf numFmtId="0" fontId="88" fillId="17" borderId="0" xfId="0" applyFont="1" applyFill="1" applyBorder="1" applyAlignment="1" applyProtection="1">
      <alignment horizontal="center"/>
    </xf>
    <xf numFmtId="0" fontId="55" fillId="17" borderId="0" xfId="0" applyFont="1" applyFill="1" applyBorder="1" applyAlignment="1" applyProtection="1">
      <alignment horizontal="left"/>
    </xf>
    <xf numFmtId="49" fontId="26" fillId="17" borderId="0" xfId="0" applyNumberFormat="1" applyFont="1" applyFill="1" applyProtection="1"/>
    <xf numFmtId="0" fontId="26" fillId="17" borderId="0" xfId="0" applyNumberFormat="1" applyFont="1" applyFill="1" applyAlignment="1" applyProtection="1">
      <alignment horizontal="left" vertical="top"/>
    </xf>
    <xf numFmtId="0" fontId="5" fillId="17" borderId="0" xfId="0" applyNumberFormat="1" applyFont="1" applyFill="1" applyProtection="1"/>
    <xf numFmtId="0" fontId="77" fillId="17" borderId="0" xfId="0" applyFont="1" applyFill="1" applyAlignment="1" applyProtection="1">
      <alignment horizontal="center" vertical="top"/>
      <protection locked="0"/>
    </xf>
    <xf numFmtId="0" fontId="77" fillId="17" borderId="0" xfId="0" applyFont="1" applyFill="1" applyBorder="1" applyAlignment="1" applyProtection="1">
      <alignment horizontal="center" vertical="top"/>
      <protection locked="0"/>
    </xf>
    <xf numFmtId="0" fontId="26" fillId="17" borderId="0" xfId="5" applyNumberFormat="1" applyFont="1" applyFill="1" applyAlignment="1" applyProtection="1">
      <alignment vertical="top"/>
    </xf>
    <xf numFmtId="0" fontId="28" fillId="17" borderId="0" xfId="0" applyNumberFormat="1" applyFont="1" applyFill="1" applyBorder="1" applyAlignment="1" applyProtection="1"/>
    <xf numFmtId="0" fontId="90" fillId="17" borderId="0" xfId="2" applyFont="1" applyFill="1" applyAlignment="1" applyProtection="1"/>
    <xf numFmtId="0" fontId="39" fillId="17" borderId="0" xfId="0" applyFont="1" applyFill="1" applyBorder="1" applyAlignment="1" applyProtection="1"/>
    <xf numFmtId="0" fontId="49" fillId="17" borderId="0" xfId="0" applyFont="1" applyFill="1" applyBorder="1" applyAlignment="1" applyProtection="1">
      <alignment horizontal="left" vertical="top" wrapText="1"/>
      <protection locked="0"/>
    </xf>
    <xf numFmtId="0" fontId="47" fillId="17" borderId="0" xfId="0" applyFont="1" applyFill="1" applyBorder="1" applyAlignment="1" applyProtection="1">
      <alignment horizontal="left" vertical="top" wrapText="1"/>
      <protection locked="0"/>
    </xf>
    <xf numFmtId="49" fontId="90" fillId="17" borderId="0" xfId="2" applyNumberFormat="1" applyFont="1" applyFill="1" applyBorder="1" applyAlignment="1" applyProtection="1">
      <alignment horizontal="left" vertical="center" wrapText="1"/>
    </xf>
    <xf numFmtId="0" fontId="79" fillId="17" borderId="0" xfId="0" applyFont="1" applyFill="1" applyBorder="1" applyAlignment="1" applyProtection="1">
      <alignment horizontal="center" vertical="top"/>
      <protection locked="0"/>
    </xf>
    <xf numFmtId="0" fontId="85" fillId="17" borderId="0" xfId="0" applyFont="1" applyFill="1" applyBorder="1" applyAlignment="1" applyProtection="1">
      <alignment horizontal="center"/>
    </xf>
    <xf numFmtId="0" fontId="57" fillId="17" borderId="0" xfId="0" applyFont="1" applyFill="1" applyBorder="1" applyAlignment="1" applyProtection="1">
      <alignment horizontal="center"/>
    </xf>
    <xf numFmtId="0" fontId="52" fillId="17" borderId="0" xfId="0" applyFont="1" applyFill="1" applyBorder="1" applyAlignment="1" applyProtection="1">
      <alignment horizontal="left"/>
    </xf>
    <xf numFmtId="49" fontId="26" fillId="17" borderId="0" xfId="0" applyNumberFormat="1" applyFont="1" applyFill="1" applyBorder="1" applyProtection="1"/>
    <xf numFmtId="0" fontId="38" fillId="17" borderId="0" xfId="0" applyFont="1" applyFill="1" applyBorder="1" applyAlignment="1" applyProtection="1"/>
    <xf numFmtId="0" fontId="50" fillId="17" borderId="0" xfId="0" applyFont="1" applyFill="1" applyBorder="1" applyAlignment="1" applyProtection="1">
      <alignment horizontal="left" vertical="top" wrapText="1"/>
      <protection locked="0"/>
    </xf>
    <xf numFmtId="0" fontId="45" fillId="17" borderId="0" xfId="0" applyFont="1" applyFill="1" applyBorder="1" applyAlignment="1" applyProtection="1">
      <alignment horizontal="left" vertical="top" wrapText="1"/>
      <protection locked="0"/>
    </xf>
    <xf numFmtId="0" fontId="23" fillId="17" borderId="0" xfId="0" applyFont="1" applyFill="1" applyBorder="1" applyAlignment="1" applyProtection="1">
      <alignment horizontal="left" vertical="top" wrapText="1"/>
      <protection locked="0"/>
    </xf>
    <xf numFmtId="0" fontId="51" fillId="17" borderId="0" xfId="0" applyNumberFormat="1" applyFont="1" applyFill="1" applyBorder="1" applyAlignment="1" applyProtection="1">
      <alignment horizontal="left"/>
    </xf>
    <xf numFmtId="0" fontId="85" fillId="17" borderId="0" xfId="0" applyFont="1" applyFill="1" applyProtection="1"/>
    <xf numFmtId="0" fontId="57" fillId="17" borderId="0" xfId="0" applyFont="1" applyFill="1" applyAlignment="1" applyProtection="1">
      <alignment horizontal="center"/>
    </xf>
    <xf numFmtId="0" fontId="52" fillId="17" borderId="0" xfId="0" applyFont="1" applyFill="1" applyAlignment="1" applyProtection="1">
      <alignment horizontal="left"/>
    </xf>
    <xf numFmtId="0" fontId="26" fillId="17" borderId="0" xfId="0" applyFont="1" applyFill="1" applyProtection="1"/>
    <xf numFmtId="0" fontId="5" fillId="9" borderId="0" xfId="0" applyFont="1" applyFill="1" applyProtection="1"/>
    <xf numFmtId="0" fontId="76" fillId="9" borderId="0" xfId="0" applyFont="1" applyFill="1" applyBorder="1" applyAlignment="1" applyProtection="1">
      <alignment horizontal="right"/>
    </xf>
    <xf numFmtId="0" fontId="25" fillId="13" borderId="0" xfId="0" applyFont="1" applyFill="1" applyBorder="1" applyAlignment="1" applyProtection="1">
      <alignment horizontal="left"/>
    </xf>
    <xf numFmtId="0" fontId="25" fillId="13" borderId="20" xfId="0" applyFont="1" applyFill="1" applyBorder="1" applyAlignment="1" applyProtection="1">
      <alignment horizontal="left"/>
    </xf>
    <xf numFmtId="0" fontId="25" fillId="13" borderId="20" xfId="0" applyFont="1" applyFill="1" applyBorder="1" applyAlignment="1" applyProtection="1">
      <alignment horizontal="left"/>
      <protection locked="0"/>
    </xf>
    <xf numFmtId="0" fontId="25" fillId="13" borderId="0" xfId="5" applyFont="1" applyFill="1" applyBorder="1" applyAlignment="1" applyProtection="1">
      <alignment horizontal="left"/>
    </xf>
    <xf numFmtId="0" fontId="25" fillId="13" borderId="0" xfId="0" applyFont="1" applyFill="1" applyAlignment="1" applyProtection="1">
      <alignment horizontal="left"/>
    </xf>
    <xf numFmtId="0" fontId="25" fillId="13" borderId="0" xfId="5" applyFont="1" applyFill="1" applyBorder="1" applyAlignment="1" applyProtection="1">
      <alignment horizontal="left"/>
      <protection locked="0"/>
    </xf>
    <xf numFmtId="0" fontId="25" fillId="13" borderId="0" xfId="0" applyFont="1" applyFill="1" applyAlignment="1" applyProtection="1">
      <alignment horizontal="left"/>
      <protection locked="0"/>
    </xf>
    <xf numFmtId="0" fontId="52" fillId="13" borderId="0" xfId="5" applyFont="1" applyFill="1" applyBorder="1" applyAlignment="1" applyProtection="1">
      <protection locked="0"/>
    </xf>
    <xf numFmtId="0" fontId="25" fillId="13" borderId="0" xfId="5" applyFont="1" applyFill="1" applyBorder="1" applyAlignment="1" applyProtection="1">
      <protection locked="0"/>
    </xf>
    <xf numFmtId="0" fontId="6" fillId="2" borderId="0" xfId="0" applyFont="1" applyFill="1" applyAlignment="1" applyProtection="1">
      <alignment horizontal="left" wrapText="1"/>
    </xf>
    <xf numFmtId="0" fontId="12" fillId="2" borderId="0" xfId="0" applyFont="1" applyFill="1" applyAlignment="1" applyProtection="1">
      <alignment horizontal="center" vertical="center" wrapText="1"/>
    </xf>
    <xf numFmtId="0" fontId="0" fillId="2" borderId="0" xfId="0" applyFill="1" applyAlignment="1" applyProtection="1">
      <alignment horizontal="left" vertical="center" wrapText="1"/>
    </xf>
    <xf numFmtId="0" fontId="6" fillId="2" borderId="0" xfId="0" applyFont="1" applyFill="1" applyAlignment="1" applyProtection="1">
      <alignment horizontal="left" vertical="center"/>
    </xf>
    <xf numFmtId="0" fontId="8" fillId="17" borderId="0" xfId="2" applyFill="1" applyBorder="1" applyAlignment="1" applyProtection="1"/>
    <xf numFmtId="0" fontId="8" fillId="17" borderId="0" xfId="2" applyFill="1" applyBorder="1" applyAlignment="1" applyProtection="1">
      <alignment vertical="top"/>
    </xf>
    <xf numFmtId="1" fontId="46" fillId="2" borderId="0" xfId="0" applyNumberFormat="1" applyFont="1" applyFill="1" applyBorder="1" applyProtection="1"/>
    <xf numFmtId="0" fontId="103" fillId="17" borderId="0" xfId="0" applyFont="1" applyFill="1" applyBorder="1" applyAlignment="1" applyProtection="1">
      <alignment horizontal="left"/>
    </xf>
    <xf numFmtId="0" fontId="96" fillId="17" borderId="0" xfId="0" applyFont="1" applyFill="1" applyBorder="1" applyAlignment="1" applyProtection="1">
      <alignment horizontal="center"/>
    </xf>
    <xf numFmtId="49" fontId="96" fillId="17" borderId="0" xfId="0" applyNumberFormat="1" applyFont="1" applyFill="1" applyBorder="1" applyProtection="1"/>
    <xf numFmtId="49" fontId="96" fillId="17" borderId="0" xfId="0" applyNumberFormat="1" applyFont="1" applyFill="1" applyBorder="1" applyAlignment="1" applyProtection="1">
      <alignment horizontal="left"/>
    </xf>
    <xf numFmtId="0" fontId="96" fillId="17" borderId="0" xfId="0" applyFont="1" applyFill="1" applyBorder="1" applyProtection="1"/>
    <xf numFmtId="0" fontId="96" fillId="17" borderId="0" xfId="0" applyFont="1" applyFill="1" applyBorder="1" applyAlignment="1" applyProtection="1">
      <alignment wrapText="1"/>
    </xf>
    <xf numFmtId="0" fontId="100" fillId="17" borderId="0" xfId="0" applyFont="1" applyFill="1" applyBorder="1" applyProtection="1"/>
    <xf numFmtId="0" fontId="101" fillId="17" borderId="0" xfId="0" applyFont="1" applyFill="1" applyBorder="1" applyProtection="1"/>
    <xf numFmtId="0" fontId="101" fillId="17" borderId="0" xfId="0" applyFont="1" applyFill="1" applyBorder="1" applyAlignment="1" applyProtection="1">
      <alignment wrapText="1"/>
    </xf>
    <xf numFmtId="0" fontId="45" fillId="17" borderId="0" xfId="0" applyFont="1" applyFill="1" applyBorder="1" applyProtection="1">
      <protection locked="0"/>
    </xf>
    <xf numFmtId="0" fontId="46" fillId="17" borderId="0" xfId="0" applyFont="1" applyFill="1" applyBorder="1" applyProtection="1">
      <protection locked="0"/>
    </xf>
    <xf numFmtId="0" fontId="9" fillId="2" borderId="0" xfId="0" applyFont="1" applyFill="1" applyBorder="1" applyProtection="1"/>
    <xf numFmtId="0" fontId="45" fillId="2" borderId="0" xfId="0" applyFont="1" applyFill="1" applyBorder="1" applyProtection="1">
      <protection locked="0"/>
    </xf>
    <xf numFmtId="0" fontId="46" fillId="2" borderId="0" xfId="0" applyFont="1" applyFill="1" applyBorder="1" applyProtection="1">
      <protection locked="0"/>
    </xf>
    <xf numFmtId="0" fontId="46" fillId="2" borderId="0" xfId="0" applyFont="1" applyFill="1" applyBorder="1" applyAlignment="1" applyProtection="1">
      <alignment horizontal="left" vertical="top" wrapText="1"/>
      <protection locked="0"/>
    </xf>
    <xf numFmtId="0" fontId="62" fillId="2" borderId="0" xfId="0" applyFont="1" applyFill="1" applyBorder="1" applyAlignment="1" applyProtection="1">
      <alignment horizontal="left"/>
    </xf>
    <xf numFmtId="0" fontId="87" fillId="9" borderId="0" xfId="0" applyFont="1" applyFill="1" applyBorder="1" applyAlignment="1" applyProtection="1">
      <alignment horizontal="left"/>
    </xf>
    <xf numFmtId="0" fontId="111" fillId="9" borderId="0" xfId="0" applyFont="1" applyFill="1" applyBorder="1" applyAlignment="1" applyProtection="1">
      <alignment horizontal="left"/>
    </xf>
    <xf numFmtId="0" fontId="29" fillId="9" borderId="0" xfId="9" applyFont="1" applyFill="1" applyAlignment="1" applyProtection="1">
      <alignment textRotation="90"/>
      <protection locked="0"/>
    </xf>
    <xf numFmtId="0" fontId="85" fillId="9" borderId="0" xfId="0" applyFont="1" applyFill="1" applyAlignment="1" applyProtection="1">
      <alignment horizontal="center"/>
    </xf>
    <xf numFmtId="0" fontId="112" fillId="2" borderId="0" xfId="0" applyFont="1" applyFill="1" applyAlignment="1" applyProtection="1">
      <alignment horizontal="right"/>
    </xf>
    <xf numFmtId="0" fontId="113" fillId="2" borderId="0" xfId="0" applyFont="1" applyFill="1"/>
    <xf numFmtId="0" fontId="4" fillId="11" borderId="13" xfId="0" applyFont="1" applyFill="1" applyBorder="1" applyAlignment="1" applyProtection="1">
      <alignment horizontal="center"/>
      <protection hidden="1"/>
    </xf>
    <xf numFmtId="0" fontId="4" fillId="11" borderId="1" xfId="0" applyFont="1" applyFill="1" applyBorder="1" applyAlignment="1" applyProtection="1">
      <alignment horizontal="center"/>
      <protection hidden="1"/>
    </xf>
    <xf numFmtId="0" fontId="6" fillId="11" borderId="0" xfId="0" applyFont="1" applyFill="1" applyAlignment="1" applyProtection="1">
      <alignment horizontal="left"/>
    </xf>
    <xf numFmtId="0" fontId="0" fillId="11" borderId="0" xfId="0" applyFill="1" applyProtection="1"/>
    <xf numFmtId="0" fontId="0" fillId="11" borderId="0" xfId="0" applyFill="1" applyAlignment="1" applyProtection="1">
      <alignment horizontal="right"/>
    </xf>
    <xf numFmtId="0" fontId="0" fillId="11" borderId="0" xfId="0" applyFill="1" applyAlignment="1" applyProtection="1">
      <alignment horizontal="center"/>
    </xf>
    <xf numFmtId="0" fontId="112" fillId="2" borderId="0" xfId="0" applyFont="1" applyFill="1" applyAlignment="1">
      <alignment horizontal="right"/>
    </xf>
    <xf numFmtId="0" fontId="112" fillId="2" borderId="4" xfId="0" applyFont="1" applyFill="1" applyBorder="1" applyAlignment="1" applyProtection="1">
      <alignment horizontal="right" vertical="center"/>
    </xf>
    <xf numFmtId="0" fontId="112" fillId="2" borderId="0" xfId="0" applyFont="1" applyFill="1" applyAlignment="1" applyProtection="1">
      <alignment horizontal="right" vertical="center"/>
    </xf>
    <xf numFmtId="0" fontId="112" fillId="2" borderId="0" xfId="0" applyFont="1" applyFill="1" applyAlignment="1" applyProtection="1">
      <alignment horizontal="right"/>
      <protection locked="0"/>
    </xf>
    <xf numFmtId="0" fontId="112" fillId="2" borderId="0" xfId="0" applyNumberFormat="1" applyFont="1" applyFill="1" applyAlignment="1">
      <alignment horizontal="right"/>
    </xf>
    <xf numFmtId="0" fontId="101" fillId="16" borderId="1" xfId="0" applyFont="1" applyFill="1" applyBorder="1"/>
    <xf numFmtId="0" fontId="116" fillId="16" borderId="3" xfId="0" applyFont="1" applyFill="1" applyBorder="1" applyAlignment="1">
      <alignment horizontal="right"/>
    </xf>
    <xf numFmtId="0" fontId="116" fillId="16" borderId="3" xfId="0" applyFont="1" applyFill="1" applyBorder="1"/>
    <xf numFmtId="0" fontId="101" fillId="16" borderId="3" xfId="0" applyFont="1" applyFill="1" applyBorder="1" applyAlignment="1">
      <alignment horizontal="left"/>
    </xf>
    <xf numFmtId="0" fontId="101" fillId="16" borderId="3" xfId="0" applyFont="1" applyFill="1" applyBorder="1" applyAlignment="1" applyProtection="1">
      <alignment horizontal="right"/>
    </xf>
    <xf numFmtId="0" fontId="101" fillId="16" borderId="3" xfId="0" applyFont="1" applyFill="1" applyBorder="1" applyProtection="1"/>
    <xf numFmtId="0" fontId="118" fillId="2" borderId="0" xfId="0" applyFont="1" applyFill="1" applyProtection="1"/>
    <xf numFmtId="0" fontId="117" fillId="0" borderId="0" xfId="0" applyFont="1"/>
    <xf numFmtId="0" fontId="118" fillId="2" borderId="0" xfId="0" applyFont="1" applyFill="1"/>
    <xf numFmtId="0" fontId="118" fillId="16" borderId="3" xfId="0" applyFont="1" applyFill="1" applyBorder="1" applyAlignment="1" applyProtection="1">
      <alignment horizontal="right"/>
    </xf>
    <xf numFmtId="0" fontId="118" fillId="16" borderId="0" xfId="0" applyFont="1" applyFill="1" applyBorder="1" applyAlignment="1" applyProtection="1">
      <alignment horizontal="center"/>
    </xf>
    <xf numFmtId="0" fontId="118" fillId="16" borderId="4" xfId="0" applyFont="1" applyFill="1" applyBorder="1" applyAlignment="1" applyProtection="1"/>
    <xf numFmtId="0" fontId="118" fillId="2" borderId="0" xfId="0" applyFont="1" applyFill="1" applyAlignment="1" applyProtection="1">
      <alignment horizontal="center" vertical="center" wrapText="1"/>
    </xf>
    <xf numFmtId="0" fontId="118" fillId="0" borderId="0" xfId="0" applyFont="1"/>
    <xf numFmtId="0" fontId="119" fillId="0" borderId="0" xfId="0" applyNumberFormat="1" applyFont="1"/>
    <xf numFmtId="0" fontId="120" fillId="0" borderId="0" xfId="0" applyFont="1"/>
    <xf numFmtId="1" fontId="114" fillId="9" borderId="0" xfId="0" applyNumberFormat="1" applyFont="1" applyFill="1" applyBorder="1" applyAlignment="1" applyProtection="1">
      <alignment horizontal="center"/>
    </xf>
    <xf numFmtId="1" fontId="121" fillId="3" borderId="0" xfId="0" applyNumberFormat="1" applyFont="1" applyFill="1" applyAlignment="1" applyProtection="1">
      <alignment horizontal="right"/>
    </xf>
    <xf numFmtId="1" fontId="115" fillId="19" borderId="0" xfId="0" applyNumberFormat="1" applyFont="1" applyFill="1" applyAlignment="1" applyProtection="1">
      <alignment horizontal="right"/>
    </xf>
    <xf numFmtId="0" fontId="11" fillId="16" borderId="0" xfId="0" applyFont="1" applyFill="1" applyBorder="1" applyAlignment="1" applyProtection="1"/>
    <xf numFmtId="0" fontId="11" fillId="16" borderId="0" xfId="0" applyFont="1" applyFill="1" applyBorder="1" applyAlignment="1" applyProtection="1">
      <alignment horizontal="right"/>
    </xf>
    <xf numFmtId="1" fontId="122" fillId="16" borderId="0" xfId="0" applyNumberFormat="1" applyFont="1" applyFill="1" applyBorder="1" applyAlignment="1" applyProtection="1">
      <alignment horizontal="center"/>
    </xf>
    <xf numFmtId="0" fontId="62" fillId="9" borderId="0" xfId="0" applyFont="1" applyFill="1" applyBorder="1" applyAlignment="1" applyProtection="1">
      <alignment horizontal="left" vertical="top" wrapText="1"/>
      <protection hidden="1"/>
    </xf>
    <xf numFmtId="0" fontId="52" fillId="9" borderId="0" xfId="0" applyFont="1" applyFill="1" applyBorder="1" applyAlignment="1" applyProtection="1">
      <alignment horizontal="left" vertical="top" wrapText="1"/>
    </xf>
    <xf numFmtId="0" fontId="25" fillId="13" borderId="0" xfId="0" applyFont="1" applyFill="1" applyBorder="1" applyAlignment="1" applyProtection="1">
      <alignment horizontal="left"/>
      <protection locked="0"/>
    </xf>
    <xf numFmtId="0" fontId="96" fillId="17" borderId="0" xfId="0" applyFont="1" applyFill="1" applyBorder="1" applyAlignment="1" applyProtection="1">
      <alignment horizontal="left"/>
    </xf>
    <xf numFmtId="0" fontId="4" fillId="2" borderId="0" xfId="0" applyFont="1" applyFill="1" applyProtection="1">
      <protection locked="0"/>
    </xf>
    <xf numFmtId="0" fontId="29" fillId="9" borderId="2" xfId="9" applyFont="1" applyFill="1" applyBorder="1" applyAlignment="1" applyProtection="1">
      <alignment textRotation="90"/>
    </xf>
    <xf numFmtId="0" fontId="29" fillId="9" borderId="0" xfId="9" applyFont="1" applyFill="1" applyAlignment="1" applyProtection="1">
      <alignment textRotation="90"/>
    </xf>
    <xf numFmtId="0" fontId="29" fillId="2" borderId="0" xfId="9" applyFont="1" applyFill="1" applyAlignment="1" applyProtection="1">
      <alignment textRotation="90"/>
    </xf>
    <xf numFmtId="0" fontId="29" fillId="2" borderId="0" xfId="9" applyFont="1" applyFill="1" applyBorder="1" applyAlignment="1" applyProtection="1">
      <alignment horizontal="center" textRotation="90"/>
    </xf>
    <xf numFmtId="0" fontId="29" fillId="2" borderId="0" xfId="0" applyFont="1" applyFill="1" applyBorder="1" applyAlignment="1" applyProtection="1">
      <alignment horizontal="left" vertical="top" wrapText="1"/>
      <protection locked="0"/>
    </xf>
    <xf numFmtId="0" fontId="4" fillId="2" borderId="0" xfId="0" applyFont="1" applyFill="1" applyAlignment="1" applyProtection="1">
      <protection locked="0"/>
    </xf>
    <xf numFmtId="0" fontId="5" fillId="9" borderId="0" xfId="0" applyFont="1" applyFill="1" applyProtection="1">
      <protection locked="0"/>
    </xf>
    <xf numFmtId="0" fontId="5" fillId="9" borderId="0" xfId="0" applyFont="1" applyFill="1"/>
    <xf numFmtId="0" fontId="85" fillId="9" borderId="0" xfId="0" applyFont="1" applyFill="1" applyAlignment="1">
      <alignment horizontal="center"/>
    </xf>
    <xf numFmtId="0" fontId="57" fillId="9" borderId="0" xfId="0" applyFont="1" applyFill="1" applyAlignment="1">
      <alignment horizontal="center"/>
    </xf>
    <xf numFmtId="0" fontId="52" fillId="9" borderId="0" xfId="0" applyFont="1" applyFill="1" applyAlignment="1">
      <alignment horizontal="left"/>
    </xf>
    <xf numFmtId="49" fontId="6" fillId="9" borderId="0" xfId="0" applyNumberFormat="1" applyFont="1" applyFill="1"/>
    <xf numFmtId="49" fontId="5" fillId="9" borderId="0" xfId="0" applyNumberFormat="1" applyFont="1" applyFill="1" applyAlignment="1">
      <alignment horizontal="left" vertical="top"/>
    </xf>
    <xf numFmtId="0" fontId="5" fillId="9" borderId="0" xfId="0" applyFont="1" applyFill="1" applyBorder="1"/>
    <xf numFmtId="0" fontId="123" fillId="2" borderId="0" xfId="0" applyFont="1" applyFill="1" applyAlignment="1" applyProtection="1">
      <alignment horizontal="left"/>
    </xf>
    <xf numFmtId="1" fontId="96" fillId="9" borderId="9" xfId="0" applyNumberFormat="1" applyFont="1" applyFill="1" applyBorder="1" applyAlignment="1" applyProtection="1">
      <alignment horizontal="center" vertical="center"/>
      <protection locked="0" hidden="1"/>
    </xf>
    <xf numFmtId="49" fontId="6" fillId="13" borderId="2" xfId="0" applyNumberFormat="1" applyFont="1" applyFill="1" applyBorder="1" applyAlignment="1" applyProtection="1">
      <alignment horizontal="left"/>
    </xf>
    <xf numFmtId="49" fontId="86" fillId="13" borderId="2" xfId="0" applyNumberFormat="1" applyFont="1" applyFill="1" applyBorder="1" applyAlignment="1" applyProtection="1">
      <alignment horizontal="left"/>
    </xf>
    <xf numFmtId="49" fontId="58" fillId="13" borderId="2" xfId="0" applyNumberFormat="1" applyFont="1" applyFill="1" applyBorder="1" applyAlignment="1" applyProtection="1">
      <alignment horizontal="center"/>
    </xf>
    <xf numFmtId="49" fontId="53" fillId="13" borderId="2" xfId="0" applyNumberFormat="1" applyFont="1" applyFill="1" applyBorder="1" applyAlignment="1" applyProtection="1">
      <alignment horizontal="left"/>
    </xf>
    <xf numFmtId="49" fontId="6" fillId="13" borderId="0" xfId="0" applyNumberFormat="1" applyFont="1" applyFill="1" applyBorder="1" applyAlignment="1" applyProtection="1">
      <alignment horizontal="left"/>
    </xf>
    <xf numFmtId="49" fontId="86" fillId="13" borderId="0" xfId="0" applyNumberFormat="1" applyFont="1" applyFill="1" applyBorder="1" applyAlignment="1" applyProtection="1">
      <alignment horizontal="left"/>
    </xf>
    <xf numFmtId="49" fontId="58" fillId="13" borderId="0" xfId="0" applyNumberFormat="1" applyFont="1" applyFill="1" applyBorder="1" applyAlignment="1" applyProtection="1">
      <alignment horizontal="center"/>
    </xf>
    <xf numFmtId="49" fontId="53" fillId="13" borderId="0" xfId="0" applyNumberFormat="1" applyFont="1" applyFill="1" applyBorder="1" applyAlignment="1" applyProtection="1">
      <alignment horizontal="left"/>
    </xf>
    <xf numFmtId="49" fontId="6" fillId="13" borderId="6" xfId="0" applyNumberFormat="1" applyFont="1" applyFill="1" applyBorder="1" applyAlignment="1" applyProtection="1">
      <alignment horizontal="left"/>
    </xf>
    <xf numFmtId="49" fontId="86" fillId="13" borderId="6" xfId="0" applyNumberFormat="1" applyFont="1" applyFill="1" applyBorder="1" applyAlignment="1" applyProtection="1">
      <alignment horizontal="left"/>
    </xf>
    <xf numFmtId="49" fontId="58" fillId="13" borderId="6" xfId="0" applyNumberFormat="1" applyFont="1" applyFill="1" applyBorder="1" applyAlignment="1" applyProtection="1">
      <alignment horizontal="center"/>
    </xf>
    <xf numFmtId="49" fontId="53" fillId="13" borderId="6" xfId="0" applyNumberFormat="1" applyFont="1" applyFill="1" applyBorder="1" applyAlignment="1" applyProtection="1">
      <alignment horizontal="left"/>
    </xf>
    <xf numFmtId="0" fontId="6" fillId="13" borderId="3" xfId="0" applyNumberFormat="1" applyFont="1" applyFill="1" applyBorder="1" applyAlignment="1" applyProtection="1">
      <alignment horizontal="left"/>
    </xf>
    <xf numFmtId="0" fontId="6" fillId="13" borderId="1" xfId="0" applyNumberFormat="1" applyFont="1" applyFill="1" applyBorder="1" applyAlignment="1" applyProtection="1">
      <alignment horizontal="left"/>
    </xf>
    <xf numFmtId="0" fontId="6" fillId="9" borderId="6" xfId="0" applyNumberFormat="1" applyFont="1" applyFill="1" applyBorder="1" applyAlignment="1" applyProtection="1">
      <alignment horizontal="left"/>
    </xf>
    <xf numFmtId="0" fontId="29" fillId="9" borderId="0" xfId="9" applyFont="1" applyFill="1" applyBorder="1" applyAlignment="1" applyProtection="1">
      <alignment textRotation="90"/>
      <protection locked="0"/>
    </xf>
    <xf numFmtId="0" fontId="37" fillId="17" borderId="21" xfId="0" quotePrefix="1" applyNumberFormat="1" applyFont="1" applyFill="1" applyBorder="1" applyAlignment="1" applyProtection="1">
      <alignment vertical="center"/>
      <protection hidden="1"/>
    </xf>
    <xf numFmtId="0" fontId="36" fillId="2" borderId="21" xfId="0" applyNumberFormat="1" applyFont="1" applyFill="1" applyBorder="1" applyAlignment="1" applyProtection="1">
      <alignment horizontal="center" vertical="center"/>
      <protection hidden="1"/>
    </xf>
    <xf numFmtId="0" fontId="37" fillId="17" borderId="12" xfId="0" applyNumberFormat="1" applyFont="1" applyFill="1" applyBorder="1" applyAlignment="1" applyProtection="1">
      <alignment horizontal="right" vertical="center"/>
      <protection hidden="1"/>
    </xf>
    <xf numFmtId="1" fontId="37" fillId="17" borderId="12" xfId="0" applyNumberFormat="1" applyFont="1" applyFill="1" applyBorder="1" applyAlignment="1" applyProtection="1">
      <alignment vertical="center"/>
      <protection hidden="1"/>
    </xf>
    <xf numFmtId="0" fontId="37" fillId="17" borderId="22" xfId="0" quotePrefix="1" applyNumberFormat="1" applyFont="1" applyFill="1" applyBorder="1" applyAlignment="1" applyProtection="1">
      <alignment vertical="center"/>
      <protection hidden="1"/>
    </xf>
    <xf numFmtId="0" fontId="36" fillId="17" borderId="2" xfId="0" applyFont="1" applyFill="1" applyBorder="1" applyProtection="1">
      <protection hidden="1"/>
    </xf>
    <xf numFmtId="0" fontId="36" fillId="4" borderId="3" xfId="0" applyFont="1" applyFill="1" applyBorder="1" applyAlignment="1" applyProtection="1">
      <alignment horizontal="right"/>
      <protection hidden="1"/>
    </xf>
    <xf numFmtId="0" fontId="36" fillId="12" borderId="4" xfId="0" applyFont="1" applyFill="1" applyBorder="1" applyAlignment="1" applyProtection="1">
      <alignment horizontal="left"/>
      <protection hidden="1"/>
    </xf>
    <xf numFmtId="0" fontId="37" fillId="2" borderId="3" xfId="0" applyFont="1" applyFill="1" applyBorder="1" applyAlignment="1" applyProtection="1">
      <alignment vertical="center"/>
      <protection hidden="1"/>
    </xf>
    <xf numFmtId="0" fontId="37" fillId="2" borderId="4" xfId="0" applyFont="1" applyFill="1" applyBorder="1" applyAlignment="1" applyProtection="1">
      <alignment vertical="center"/>
      <protection hidden="1"/>
    </xf>
    <xf numFmtId="0" fontId="37" fillId="17" borderId="5" xfId="0" applyFont="1" applyFill="1" applyBorder="1" applyProtection="1">
      <protection hidden="1"/>
    </xf>
    <xf numFmtId="49" fontId="37" fillId="17" borderId="6" xfId="0" applyNumberFormat="1" applyFont="1" applyFill="1" applyBorder="1" applyProtection="1">
      <protection hidden="1"/>
    </xf>
    <xf numFmtId="0" fontId="37" fillId="17" borderId="6" xfId="0" applyFont="1" applyFill="1" applyBorder="1" applyProtection="1">
      <protection hidden="1"/>
    </xf>
    <xf numFmtId="0" fontId="37" fillId="17" borderId="7" xfId="0" applyFont="1" applyFill="1" applyBorder="1" applyProtection="1">
      <protection hidden="1"/>
    </xf>
    <xf numFmtId="0" fontId="36" fillId="2" borderId="4" xfId="0" applyNumberFormat="1" applyFont="1" applyFill="1" applyBorder="1" applyProtection="1">
      <protection hidden="1"/>
    </xf>
    <xf numFmtId="49" fontId="36" fillId="2" borderId="6" xfId="0" applyNumberFormat="1" applyFont="1" applyFill="1" applyBorder="1" applyAlignment="1" applyProtection="1">
      <alignment vertical="top"/>
      <protection hidden="1"/>
    </xf>
    <xf numFmtId="0" fontId="0" fillId="2" borderId="6" xfId="0" applyFill="1" applyBorder="1" applyProtection="1">
      <protection hidden="1"/>
    </xf>
    <xf numFmtId="0" fontId="0" fillId="2" borderId="7" xfId="0" applyFill="1" applyBorder="1" applyProtection="1">
      <protection hidden="1"/>
    </xf>
    <xf numFmtId="49" fontId="31" fillId="17" borderId="9" xfId="0" applyNumberFormat="1" applyFont="1" applyFill="1" applyBorder="1" applyAlignment="1" applyProtection="1">
      <alignment horizontal="left" vertical="top"/>
      <protection hidden="1"/>
    </xf>
    <xf numFmtId="49" fontId="31" fillId="17" borderId="13" xfId="0" applyNumberFormat="1" applyFont="1" applyFill="1" applyBorder="1" applyAlignment="1" applyProtection="1">
      <alignment vertical="top"/>
      <protection hidden="1"/>
    </xf>
    <xf numFmtId="0" fontId="37" fillId="17" borderId="21" xfId="0" applyNumberFormat="1" applyFont="1" applyFill="1" applyBorder="1" applyProtection="1">
      <protection hidden="1"/>
    </xf>
    <xf numFmtId="0" fontId="36" fillId="17" borderId="21" xfId="0" applyNumberFormat="1" applyFont="1" applyFill="1" applyBorder="1" applyProtection="1">
      <protection hidden="1"/>
    </xf>
    <xf numFmtId="0" fontId="37" fillId="17" borderId="17" xfId="0" applyNumberFormat="1" applyFont="1" applyFill="1" applyBorder="1" applyAlignment="1" applyProtection="1">
      <alignment vertical="top"/>
      <protection hidden="1"/>
    </xf>
    <xf numFmtId="49" fontId="36" fillId="2" borderId="1" xfId="0" applyNumberFormat="1" applyFont="1" applyFill="1" applyBorder="1" applyAlignment="1" applyProtection="1">
      <alignment vertical="top"/>
      <protection hidden="1"/>
    </xf>
    <xf numFmtId="49" fontId="36" fillId="2" borderId="2" xfId="0" applyNumberFormat="1" applyFont="1" applyFill="1" applyBorder="1" applyAlignment="1" applyProtection="1">
      <alignment vertical="top"/>
      <protection hidden="1"/>
    </xf>
    <xf numFmtId="0" fontId="36" fillId="2" borderId="2" xfId="0" applyNumberFormat="1" applyFont="1" applyFill="1" applyBorder="1" applyProtection="1">
      <protection hidden="1"/>
    </xf>
    <xf numFmtId="0" fontId="36" fillId="2" borderId="11" xfId="0" applyNumberFormat="1" applyFont="1" applyFill="1" applyBorder="1" applyProtection="1">
      <protection hidden="1"/>
    </xf>
    <xf numFmtId="49" fontId="36" fillId="2" borderId="5" xfId="0" applyNumberFormat="1" applyFont="1" applyFill="1" applyBorder="1" applyAlignment="1" applyProtection="1">
      <alignment vertical="top"/>
      <protection hidden="1"/>
    </xf>
    <xf numFmtId="0" fontId="36" fillId="2" borderId="6" xfId="0" applyNumberFormat="1" applyFont="1" applyFill="1" applyBorder="1" applyProtection="1">
      <protection hidden="1"/>
    </xf>
    <xf numFmtId="0" fontId="36" fillId="2" borderId="7" xfId="0" applyNumberFormat="1" applyFont="1" applyFill="1" applyBorder="1" applyProtection="1">
      <protection hidden="1"/>
    </xf>
    <xf numFmtId="49" fontId="36" fillId="2" borderId="3" xfId="0" applyNumberFormat="1" applyFont="1" applyFill="1" applyBorder="1" applyAlignment="1" applyProtection="1">
      <alignment vertical="top"/>
      <protection hidden="1"/>
    </xf>
    <xf numFmtId="49" fontId="36" fillId="2" borderId="27" xfId="0" applyNumberFormat="1" applyFont="1" applyFill="1" applyBorder="1" applyAlignment="1" applyProtection="1">
      <alignment horizontal="left" vertical="top"/>
      <protection hidden="1"/>
    </xf>
    <xf numFmtId="49" fontId="36" fillId="2" borderId="18" xfId="0" applyNumberFormat="1" applyFont="1" applyFill="1" applyBorder="1" applyAlignment="1" applyProtection="1">
      <alignment horizontal="left" vertical="top"/>
      <protection hidden="1"/>
    </xf>
    <xf numFmtId="49" fontId="36" fillId="2" borderId="23" xfId="0" applyNumberFormat="1" applyFont="1" applyFill="1" applyBorder="1" applyAlignment="1" applyProtection="1">
      <alignment horizontal="left" vertical="top"/>
      <protection hidden="1"/>
    </xf>
    <xf numFmtId="0" fontId="36" fillId="2" borderId="1" xfId="0" applyNumberFormat="1" applyFont="1" applyFill="1" applyBorder="1" applyAlignment="1" applyProtection="1">
      <alignment vertical="top"/>
      <protection hidden="1"/>
    </xf>
    <xf numFmtId="0" fontId="36" fillId="2" borderId="5" xfId="0" applyNumberFormat="1" applyFont="1" applyFill="1" applyBorder="1" applyAlignment="1" applyProtection="1">
      <alignment vertical="top"/>
      <protection hidden="1"/>
    </xf>
    <xf numFmtId="0" fontId="36" fillId="2" borderId="3" xfId="0" applyNumberFormat="1" applyFont="1" applyFill="1" applyBorder="1" applyAlignment="1" applyProtection="1">
      <alignment vertical="top"/>
      <protection hidden="1"/>
    </xf>
    <xf numFmtId="0" fontId="0" fillId="2" borderId="2" xfId="0" applyFill="1" applyBorder="1" applyProtection="1">
      <protection hidden="1"/>
    </xf>
    <xf numFmtId="0" fontId="0" fillId="2" borderId="11" xfId="0" applyFill="1" applyBorder="1" applyProtection="1">
      <protection hidden="1"/>
    </xf>
    <xf numFmtId="0" fontId="28" fillId="2" borderId="0" xfId="0" applyNumberFormat="1" applyFont="1" applyFill="1" applyBorder="1" applyAlignment="1" applyProtection="1">
      <alignment horizontal="left" vertical="top" wrapText="1"/>
      <protection locked="0"/>
    </xf>
    <xf numFmtId="0" fontId="27" fillId="2" borderId="0" xfId="0" applyNumberFormat="1" applyFont="1" applyFill="1" applyBorder="1" applyAlignment="1" applyProtection="1">
      <alignment horizontal="left" vertical="top" wrapText="1"/>
      <protection locked="0"/>
    </xf>
    <xf numFmtId="0" fontId="76" fillId="2" borderId="3" xfId="0" applyFont="1" applyFill="1" applyBorder="1" applyAlignment="1" applyProtection="1">
      <alignment horizontal="left" vertical="top" wrapText="1"/>
      <protection locked="0"/>
    </xf>
    <xf numFmtId="0" fontId="8" fillId="2" borderId="0" xfId="2" applyNumberFormat="1" applyFill="1" applyBorder="1" applyAlignment="1" applyProtection="1">
      <alignment horizontal="left" vertical="top" wrapText="1"/>
    </xf>
    <xf numFmtId="0" fontId="0" fillId="16" borderId="0" xfId="0" applyFill="1" applyBorder="1" applyAlignment="1" applyProtection="1">
      <alignment horizontal="center"/>
    </xf>
    <xf numFmtId="0" fontId="12" fillId="2" borderId="0" xfId="0" applyFont="1" applyFill="1" applyAlignment="1" applyProtection="1">
      <alignment horizontal="center" vertical="center" wrapText="1"/>
    </xf>
    <xf numFmtId="0" fontId="101" fillId="12" borderId="0" xfId="0" applyFont="1" applyFill="1" applyAlignment="1" applyProtection="1">
      <alignment horizontal="center"/>
      <protection locked="0"/>
    </xf>
    <xf numFmtId="0" fontId="101" fillId="3" borderId="0" xfId="0" applyFont="1" applyFill="1" applyAlignment="1" applyProtection="1">
      <alignment horizontal="center"/>
      <protection locked="0"/>
    </xf>
    <xf numFmtId="0" fontId="130" fillId="16" borderId="0" xfId="9" applyFont="1" applyFill="1" applyAlignment="1" applyProtection="1">
      <alignment horizontal="right"/>
    </xf>
    <xf numFmtId="0" fontId="6" fillId="16" borderId="0" xfId="9" applyFont="1" applyFill="1" applyProtection="1"/>
    <xf numFmtId="0" fontId="4" fillId="2" borderId="0" xfId="0" applyFont="1" applyFill="1" applyProtection="1">
      <protection locked="0" hidden="1"/>
    </xf>
    <xf numFmtId="0" fontId="28" fillId="17" borderId="0" xfId="0" applyFont="1" applyFill="1" applyBorder="1" applyAlignment="1" applyProtection="1">
      <alignment horizontal="left" vertical="top" wrapText="1"/>
      <protection locked="0"/>
    </xf>
    <xf numFmtId="0" fontId="132" fillId="9" borderId="0" xfId="0" applyFont="1" applyFill="1" applyBorder="1" applyAlignment="1" applyProtection="1">
      <alignment horizontal="center" vertical="center" wrapText="1"/>
      <protection hidden="1"/>
    </xf>
    <xf numFmtId="0" fontId="132" fillId="9" borderId="0" xfId="0" applyNumberFormat="1" applyFont="1" applyFill="1" applyBorder="1"/>
    <xf numFmtId="0" fontId="132" fillId="9" borderId="0" xfId="0" applyNumberFormat="1" applyFont="1" applyFill="1" applyBorder="1" applyAlignment="1">
      <alignment horizontal="right"/>
    </xf>
    <xf numFmtId="1" fontId="123" fillId="9" borderId="0" xfId="0" applyNumberFormat="1" applyFont="1" applyFill="1" applyBorder="1"/>
    <xf numFmtId="0" fontId="132" fillId="2" borderId="0" xfId="0" applyNumberFormat="1" applyFont="1" applyFill="1"/>
    <xf numFmtId="0" fontId="123" fillId="9" borderId="0" xfId="0" applyFont="1" applyFill="1" applyBorder="1" applyAlignment="1" applyProtection="1">
      <alignment vertical="center" wrapText="1"/>
      <protection hidden="1"/>
    </xf>
    <xf numFmtId="0" fontId="123" fillId="9" borderId="0" xfId="0" applyNumberFormat="1" applyFont="1" applyFill="1" applyBorder="1" applyAlignment="1">
      <alignment horizontal="right"/>
    </xf>
    <xf numFmtId="0" fontId="133" fillId="9" borderId="0" xfId="0" applyFont="1" applyFill="1" applyBorder="1"/>
    <xf numFmtId="0" fontId="133" fillId="9" borderId="0" xfId="0" applyFont="1" applyFill="1" applyBorder="1" applyAlignment="1">
      <alignment horizontal="right"/>
    </xf>
    <xf numFmtId="0" fontId="123" fillId="9" borderId="0" xfId="0" applyFont="1" applyFill="1" applyBorder="1"/>
    <xf numFmtId="0" fontId="133" fillId="2" borderId="0" xfId="0" applyFont="1" applyFill="1"/>
    <xf numFmtId="14" fontId="134" fillId="9" borderId="0" xfId="0" applyNumberFormat="1" applyFont="1" applyFill="1" applyBorder="1"/>
    <xf numFmtId="1" fontId="123" fillId="9" borderId="0" xfId="0" applyNumberFormat="1" applyFont="1" applyFill="1" applyBorder="1" applyAlignment="1">
      <alignment horizontal="center"/>
    </xf>
    <xf numFmtId="0" fontId="123" fillId="9" borderId="0" xfId="0" applyFont="1" applyFill="1" applyBorder="1" applyAlignment="1">
      <alignment horizontal="right"/>
    </xf>
    <xf numFmtId="0" fontId="123" fillId="9" borderId="0" xfId="0" applyFont="1" applyFill="1" applyBorder="1" applyAlignment="1">
      <alignment horizontal="center"/>
    </xf>
    <xf numFmtId="0" fontId="135" fillId="9" borderId="0" xfId="0" applyFont="1" applyFill="1" applyBorder="1"/>
    <xf numFmtId="0" fontId="133" fillId="9" borderId="0" xfId="0" applyFont="1" applyFill="1" applyBorder="1" applyAlignment="1">
      <alignment horizontal="center"/>
    </xf>
    <xf numFmtId="1" fontId="133" fillId="9" borderId="0" xfId="0" applyNumberFormat="1" applyFont="1" applyFill="1" applyBorder="1"/>
    <xf numFmtId="1" fontId="131" fillId="9" borderId="0" xfId="0" applyNumberFormat="1" applyFont="1" applyFill="1" applyBorder="1" applyAlignment="1">
      <alignment horizontal="center"/>
    </xf>
    <xf numFmtId="1" fontId="123" fillId="9" borderId="0" xfId="0" applyNumberFormat="1" applyFont="1" applyFill="1" applyBorder="1" applyAlignment="1">
      <alignment horizontal="center" vertical="center"/>
    </xf>
    <xf numFmtId="1" fontId="133" fillId="9" borderId="0" xfId="0" applyNumberFormat="1" applyFont="1" applyFill="1" applyBorder="1" applyAlignment="1">
      <alignment horizontal="center"/>
    </xf>
    <xf numFmtId="0" fontId="131" fillId="9" borderId="0" xfId="0" applyFont="1" applyFill="1" applyBorder="1"/>
    <xf numFmtId="0" fontId="131" fillId="9" borderId="0" xfId="0" applyFont="1" applyFill="1" applyBorder="1" applyAlignment="1">
      <alignment horizontal="center"/>
    </xf>
    <xf numFmtId="0" fontId="131" fillId="2" borderId="0" xfId="0" applyFont="1" applyFill="1"/>
    <xf numFmtId="0" fontId="133" fillId="9" borderId="0" xfId="0" applyFont="1" applyFill="1" applyBorder="1" applyProtection="1"/>
    <xf numFmtId="0" fontId="133" fillId="9" borderId="0" xfId="0" applyFont="1" applyFill="1" applyBorder="1" applyAlignment="1" applyProtection="1">
      <alignment horizontal="center"/>
    </xf>
    <xf numFmtId="0" fontId="133" fillId="2" borderId="0" xfId="0" applyFont="1" applyFill="1" applyBorder="1" applyProtection="1"/>
    <xf numFmtId="0" fontId="133" fillId="2" borderId="0" xfId="0" applyFont="1" applyFill="1" applyBorder="1" applyAlignment="1" applyProtection="1">
      <alignment horizontal="center"/>
    </xf>
    <xf numFmtId="0" fontId="131" fillId="9" borderId="0" xfId="0" applyFont="1" applyFill="1" applyBorder="1" applyAlignment="1" applyProtection="1">
      <alignment horizontal="center"/>
    </xf>
    <xf numFmtId="1" fontId="131" fillId="9" borderId="0" xfId="0" applyNumberFormat="1" applyFont="1" applyFill="1" applyBorder="1" applyAlignment="1" applyProtection="1">
      <alignment horizontal="center"/>
    </xf>
    <xf numFmtId="0" fontId="132" fillId="9" borderId="0" xfId="0" applyFont="1" applyFill="1" applyBorder="1" applyProtection="1"/>
    <xf numFmtId="0" fontId="132" fillId="9" borderId="0" xfId="0" applyFont="1" applyFill="1" applyBorder="1" applyAlignment="1" applyProtection="1">
      <alignment horizontal="center"/>
    </xf>
    <xf numFmtId="0" fontId="132" fillId="2" borderId="0" xfId="0" applyFont="1" applyFill="1" applyBorder="1" applyProtection="1"/>
    <xf numFmtId="0" fontId="132" fillId="2" borderId="0" xfId="0" applyFont="1" applyFill="1" applyBorder="1" applyAlignment="1" applyProtection="1">
      <alignment horizontal="center"/>
    </xf>
    <xf numFmtId="0" fontId="132" fillId="9" borderId="0" xfId="9" applyFont="1" applyFill="1" applyBorder="1" applyAlignment="1">
      <alignment horizontal="center" vertical="center"/>
    </xf>
    <xf numFmtId="1" fontId="133" fillId="9" borderId="0" xfId="0" applyNumberFormat="1" applyFont="1" applyFill="1" applyBorder="1" applyAlignment="1" applyProtection="1">
      <alignment horizontal="center"/>
    </xf>
    <xf numFmtId="0" fontId="123" fillId="9" borderId="0" xfId="0" applyFont="1" applyFill="1" applyBorder="1" applyAlignment="1" applyProtection="1">
      <alignment horizontal="center"/>
    </xf>
    <xf numFmtId="0" fontId="132" fillId="9" borderId="0" xfId="10" applyFont="1" applyFill="1" applyBorder="1" applyAlignment="1">
      <alignment horizontal="center" vertical="center"/>
    </xf>
    <xf numFmtId="0" fontId="99" fillId="9" borderId="0" xfId="0" applyFont="1" applyFill="1" applyBorder="1" applyProtection="1"/>
    <xf numFmtId="0" fontId="99" fillId="2" borderId="0" xfId="0" applyFont="1" applyFill="1" applyBorder="1" applyProtection="1"/>
    <xf numFmtId="0" fontId="132" fillId="9" borderId="0" xfId="9" quotePrefix="1" applyFont="1" applyFill="1" applyBorder="1" applyAlignment="1">
      <alignment horizontal="center" vertical="center"/>
    </xf>
    <xf numFmtId="0" fontId="133" fillId="2" borderId="0" xfId="0" applyFont="1" applyFill="1" applyProtection="1"/>
    <xf numFmtId="0" fontId="133" fillId="2" borderId="0" xfId="0" applyFont="1" applyFill="1" applyAlignment="1" applyProtection="1">
      <alignment horizontal="center"/>
    </xf>
    <xf numFmtId="0" fontId="20" fillId="15" borderId="9" xfId="0" applyFont="1" applyFill="1" applyBorder="1" applyAlignment="1" applyProtection="1">
      <alignment horizontal="center"/>
      <protection hidden="1"/>
    </xf>
    <xf numFmtId="0" fontId="4" fillId="21" borderId="28" xfId="0" applyFont="1" applyFill="1" applyBorder="1" applyAlignment="1" applyProtection="1">
      <alignment horizontal="center"/>
      <protection locked="0"/>
    </xf>
    <xf numFmtId="0" fontId="132" fillId="9" borderId="0" xfId="0" applyNumberFormat="1" applyFont="1" applyFill="1" applyBorder="1" applyAlignment="1">
      <alignment horizontal="center" vertical="center"/>
    </xf>
    <xf numFmtId="0" fontId="138" fillId="17" borderId="0" xfId="0" applyFont="1" applyFill="1" applyBorder="1" applyAlignment="1" applyProtection="1">
      <alignment horizontal="left" vertical="top" wrapText="1"/>
      <protection locked="0"/>
    </xf>
    <xf numFmtId="49" fontId="139" fillId="17" borderId="0" xfId="0" applyNumberFormat="1" applyFont="1" applyFill="1" applyBorder="1" applyProtection="1"/>
    <xf numFmtId="0" fontId="139" fillId="17" borderId="0" xfId="5" applyNumberFormat="1" applyFont="1" applyFill="1" applyAlignment="1" applyProtection="1">
      <alignment vertical="top"/>
    </xf>
    <xf numFmtId="0" fontId="140" fillId="17" borderId="0" xfId="0" applyNumberFormat="1" applyFont="1" applyFill="1" applyBorder="1" applyAlignment="1" applyProtection="1"/>
    <xf numFmtId="49" fontId="140" fillId="2" borderId="0" xfId="0" applyNumberFormat="1" applyFont="1" applyFill="1" applyBorder="1" applyProtection="1"/>
    <xf numFmtId="0" fontId="141" fillId="2" borderId="0" xfId="0" applyNumberFormat="1" applyFont="1" applyFill="1" applyAlignment="1" applyProtection="1">
      <alignment horizontal="left" vertical="top" wrapText="1"/>
    </xf>
    <xf numFmtId="0" fontId="140" fillId="2" borderId="0" xfId="0" applyNumberFormat="1" applyFont="1" applyFill="1" applyBorder="1" applyAlignment="1" applyProtection="1"/>
    <xf numFmtId="49" fontId="140" fillId="2" borderId="0" xfId="0" applyNumberFormat="1" applyFont="1" applyFill="1" applyBorder="1" applyAlignment="1" applyProtection="1">
      <alignment horizontal="left" vertical="top" wrapText="1"/>
    </xf>
    <xf numFmtId="0" fontId="140" fillId="2" borderId="0" xfId="0" applyNumberFormat="1" applyFont="1" applyFill="1" applyBorder="1" applyAlignment="1" applyProtection="1">
      <alignment horizontal="left" vertical="top" wrapText="1"/>
    </xf>
    <xf numFmtId="49" fontId="141" fillId="2" borderId="0" xfId="0" applyNumberFormat="1" applyFont="1" applyFill="1" applyBorder="1" applyAlignment="1" applyProtection="1">
      <alignment horizontal="right" vertical="top" wrapText="1" indent="1"/>
    </xf>
    <xf numFmtId="0" fontId="141" fillId="2" borderId="0" xfId="0" applyNumberFormat="1" applyFont="1" applyFill="1" applyBorder="1" applyAlignment="1" applyProtection="1">
      <alignment horizontal="left" vertical="top" wrapText="1"/>
    </xf>
    <xf numFmtId="0" fontId="140" fillId="2" borderId="0" xfId="0" applyNumberFormat="1" applyFont="1" applyFill="1" applyBorder="1" applyAlignment="1" applyProtection="1">
      <alignment horizontal="left"/>
    </xf>
    <xf numFmtId="49" fontId="140" fillId="2" borderId="0" xfId="0" applyNumberFormat="1" applyFont="1" applyFill="1" applyBorder="1" applyAlignment="1" applyProtection="1">
      <alignment horizontal="right" vertical="top" wrapText="1" indent="1"/>
    </xf>
    <xf numFmtId="49" fontId="141" fillId="2" borderId="0" xfId="0" applyNumberFormat="1" applyFont="1" applyFill="1" applyBorder="1" applyAlignment="1" applyProtection="1">
      <alignment horizontal="right" vertical="top" wrapText="1"/>
    </xf>
    <xf numFmtId="0" fontId="139" fillId="17" borderId="0" xfId="0" applyNumberFormat="1" applyFont="1" applyFill="1" applyAlignment="1" applyProtection="1">
      <alignment horizontal="left" vertical="top"/>
    </xf>
    <xf numFmtId="0" fontId="141" fillId="2" borderId="0" xfId="0" applyNumberFormat="1" applyFont="1" applyFill="1" applyAlignment="1" applyProtection="1">
      <alignment horizontal="left" vertical="top"/>
    </xf>
    <xf numFmtId="0" fontId="140" fillId="2" borderId="0" xfId="0" applyNumberFormat="1" applyFont="1" applyFill="1" applyAlignment="1" applyProtection="1">
      <alignment horizontal="left" vertical="top"/>
    </xf>
    <xf numFmtId="0" fontId="141" fillId="9" borderId="0" xfId="0" applyNumberFormat="1" applyFont="1" applyFill="1" applyAlignment="1" applyProtection="1">
      <alignment horizontal="justify"/>
    </xf>
    <xf numFmtId="49" fontId="140" fillId="2" borderId="0" xfId="0" applyNumberFormat="1" applyFont="1" applyFill="1" applyBorder="1" applyAlignment="1" applyProtection="1">
      <alignment vertical="top" wrapText="1"/>
    </xf>
    <xf numFmtId="0" fontId="132" fillId="9" borderId="0" xfId="0" applyNumberFormat="1" applyFont="1" applyFill="1" applyBorder="1" applyAlignment="1">
      <alignment horizontal="center" vertical="center"/>
    </xf>
    <xf numFmtId="0" fontId="19" fillId="16" borderId="2" xfId="0" applyFont="1" applyFill="1" applyBorder="1" applyAlignment="1">
      <alignment horizontal="right"/>
    </xf>
    <xf numFmtId="0" fontId="19" fillId="16" borderId="11" xfId="0" applyFont="1" applyFill="1" applyBorder="1" applyAlignment="1">
      <alignment horizontal="right"/>
    </xf>
    <xf numFmtId="0" fontId="6" fillId="7" borderId="13" xfId="0" applyFont="1" applyFill="1" applyBorder="1" applyAlignment="1" applyProtection="1">
      <alignment horizontal="left"/>
      <protection locked="0"/>
    </xf>
    <xf numFmtId="0" fontId="6" fillId="7" borderId="17" xfId="0" applyFont="1" applyFill="1" applyBorder="1" applyAlignment="1" applyProtection="1">
      <alignment horizontal="left"/>
      <protection locked="0"/>
    </xf>
    <xf numFmtId="0" fontId="6" fillId="7" borderId="21" xfId="0" applyFont="1" applyFill="1" applyBorder="1" applyAlignment="1" applyProtection="1">
      <alignment horizontal="left"/>
      <protection locked="0"/>
    </xf>
    <xf numFmtId="0" fontId="0" fillId="16" borderId="2" xfId="0" applyFill="1" applyBorder="1" applyAlignment="1" applyProtection="1">
      <alignment horizontal="center"/>
      <protection locked="0"/>
    </xf>
    <xf numFmtId="0" fontId="82" fillId="2" borderId="2" xfId="0" applyFont="1" applyFill="1" applyBorder="1" applyAlignment="1" applyProtection="1">
      <alignment horizontal="right" vertical="center" wrapText="1"/>
    </xf>
    <xf numFmtId="0" fontId="4" fillId="7" borderId="13" xfId="0" applyFont="1" applyFill="1" applyBorder="1" applyAlignment="1" applyProtection="1">
      <alignment horizontal="left"/>
      <protection locked="0"/>
    </xf>
    <xf numFmtId="0" fontId="0" fillId="7" borderId="17" xfId="0" applyFill="1" applyBorder="1" applyAlignment="1" applyProtection="1">
      <alignment horizontal="left"/>
      <protection locked="0"/>
    </xf>
    <xf numFmtId="0" fontId="0" fillId="7" borderId="21" xfId="0" applyFill="1" applyBorder="1" applyAlignment="1" applyProtection="1">
      <alignment horizontal="left"/>
      <protection locked="0"/>
    </xf>
    <xf numFmtId="0" fontId="0" fillId="7" borderId="13" xfId="0" applyFill="1" applyBorder="1" applyAlignment="1" applyProtection="1">
      <alignment horizontal="left"/>
      <protection locked="0"/>
    </xf>
    <xf numFmtId="0" fontId="0" fillId="7" borderId="5" xfId="0" applyFill="1" applyBorder="1" applyAlignment="1" applyProtection="1">
      <alignment horizontal="left"/>
      <protection locked="0"/>
    </xf>
    <xf numFmtId="0" fontId="0" fillId="7" borderId="6" xfId="0" applyFill="1" applyBorder="1" applyAlignment="1" applyProtection="1">
      <alignment horizontal="left"/>
      <protection locked="0"/>
    </xf>
    <xf numFmtId="0" fontId="0" fillId="7" borderId="7" xfId="0" applyFill="1" applyBorder="1" applyAlignment="1" applyProtection="1">
      <alignment horizontal="left"/>
      <protection locked="0"/>
    </xf>
    <xf numFmtId="0" fontId="115" fillId="16" borderId="1" xfId="0" applyFont="1" applyFill="1" applyBorder="1" applyAlignment="1" applyProtection="1">
      <alignment horizontal="center"/>
    </xf>
    <xf numFmtId="0" fontId="115" fillId="16" borderId="2" xfId="0" applyFont="1" applyFill="1" applyBorder="1" applyAlignment="1" applyProtection="1">
      <alignment horizontal="center"/>
    </xf>
    <xf numFmtId="0" fontId="115" fillId="16" borderId="11" xfId="0" applyFont="1" applyFill="1" applyBorder="1" applyAlignment="1" applyProtection="1">
      <alignment horizontal="center"/>
    </xf>
    <xf numFmtId="0" fontId="0" fillId="16" borderId="0" xfId="0" applyFill="1" applyBorder="1" applyAlignment="1" applyProtection="1">
      <alignment horizontal="center"/>
    </xf>
    <xf numFmtId="0" fontId="6" fillId="0" borderId="0" xfId="0" applyFont="1" applyFill="1" applyAlignment="1" applyProtection="1">
      <alignment horizontal="center" vertical="center" wrapText="1"/>
    </xf>
    <xf numFmtId="0" fontId="66" fillId="0" borderId="0" xfId="0" applyFont="1" applyFill="1" applyAlignment="1" applyProtection="1">
      <alignment horizontal="center" vertical="center" wrapText="1"/>
    </xf>
    <xf numFmtId="0" fontId="105" fillId="18" borderId="0" xfId="9" applyFont="1" applyFill="1" applyAlignment="1" applyProtection="1">
      <alignment horizontal="center" vertical="center" wrapText="1"/>
    </xf>
    <xf numFmtId="0" fontId="99" fillId="18" borderId="0" xfId="9" applyFont="1" applyFill="1" applyAlignment="1" applyProtection="1">
      <alignment horizontal="center" vertical="center" wrapText="1"/>
    </xf>
    <xf numFmtId="0" fontId="102" fillId="18" borderId="0" xfId="9" applyFont="1" applyFill="1" applyAlignment="1" applyProtection="1">
      <alignment horizontal="center" vertical="center" wrapText="1"/>
    </xf>
    <xf numFmtId="0" fontId="136" fillId="18" borderId="0" xfId="2" applyFont="1" applyFill="1" applyAlignment="1" applyProtection="1">
      <alignment horizontal="center" vertical="center" wrapText="1"/>
    </xf>
    <xf numFmtId="0" fontId="6" fillId="2" borderId="0" xfId="0" applyFont="1" applyFill="1" applyAlignment="1" applyProtection="1">
      <alignment horizontal="left" wrapText="1"/>
    </xf>
    <xf numFmtId="0" fontId="6" fillId="16" borderId="13" xfId="0" applyFont="1" applyFill="1" applyBorder="1" applyAlignment="1" applyProtection="1">
      <alignment horizontal="left" vertical="center" wrapText="1"/>
    </xf>
    <xf numFmtId="0" fontId="0" fillId="16" borderId="17" xfId="0" applyFill="1" applyBorder="1" applyAlignment="1" applyProtection="1">
      <alignment vertical="center"/>
    </xf>
    <xf numFmtId="0" fontId="0" fillId="16" borderId="21" xfId="0" applyFill="1" applyBorder="1" applyAlignment="1" applyProtection="1">
      <alignment vertical="center"/>
    </xf>
    <xf numFmtId="0" fontId="12" fillId="2" borderId="0" xfId="0" applyFont="1" applyFill="1" applyAlignment="1" applyProtection="1">
      <alignment horizontal="center" vertical="center" wrapText="1"/>
    </xf>
    <xf numFmtId="0" fontId="14" fillId="16" borderId="13" xfId="0" applyFont="1" applyFill="1" applyBorder="1" applyAlignment="1" applyProtection="1">
      <alignment horizontal="left" vertical="center" wrapText="1"/>
    </xf>
    <xf numFmtId="0" fontId="0" fillId="16" borderId="17" xfId="0" applyFill="1" applyBorder="1" applyAlignment="1" applyProtection="1">
      <alignment horizontal="left" vertical="center" wrapText="1"/>
    </xf>
    <xf numFmtId="0" fontId="0" fillId="16" borderId="21" xfId="0" applyFill="1" applyBorder="1" applyAlignment="1" applyProtection="1">
      <alignment horizontal="left" vertical="center" wrapText="1"/>
    </xf>
    <xf numFmtId="0" fontId="6" fillId="2" borderId="0" xfId="0" applyFont="1" applyFill="1" applyAlignment="1" applyProtection="1">
      <alignment horizontal="left" vertical="center" wrapText="1"/>
    </xf>
    <xf numFmtId="0" fontId="6" fillId="2" borderId="0" xfId="0" applyFont="1" applyFill="1" applyAlignment="1" applyProtection="1">
      <alignment horizontal="left" vertical="center"/>
    </xf>
    <xf numFmtId="0" fontId="0" fillId="2" borderId="0" xfId="0" applyFill="1" applyAlignment="1" applyProtection="1">
      <alignment horizontal="left" vertical="center" wrapText="1"/>
    </xf>
    <xf numFmtId="0" fontId="130" fillId="16" borderId="0" xfId="9" applyFont="1" applyFill="1" applyAlignment="1" applyProtection="1">
      <alignment horizontal="right"/>
    </xf>
    <xf numFmtId="0" fontId="8" fillId="13" borderId="20" xfId="2" applyFill="1" applyBorder="1" applyAlignment="1" applyProtection="1">
      <alignment horizontal="left"/>
      <protection locked="0"/>
    </xf>
    <xf numFmtId="0" fontId="25" fillId="13" borderId="0" xfId="0" applyFont="1" applyFill="1" applyBorder="1" applyAlignment="1" applyProtection="1">
      <alignment horizontal="left"/>
      <protection locked="0"/>
    </xf>
    <xf numFmtId="0" fontId="106" fillId="17" borderId="0" xfId="0" applyFont="1" applyFill="1" applyAlignment="1" applyProtection="1">
      <alignment horizontal="left" vertical="top" wrapText="1"/>
    </xf>
    <xf numFmtId="0" fontId="110" fillId="17" borderId="0" xfId="0" applyFont="1" applyFill="1" applyAlignment="1" applyProtection="1">
      <alignment horizontal="left" vertical="top" wrapText="1"/>
    </xf>
    <xf numFmtId="49" fontId="125" fillId="20" borderId="0" xfId="0" applyNumberFormat="1" applyFont="1" applyFill="1" applyBorder="1" applyAlignment="1" applyProtection="1">
      <alignment horizontal="center" vertical="center"/>
      <protection hidden="1"/>
    </xf>
    <xf numFmtId="49" fontId="124" fillId="20" borderId="0" xfId="0" applyNumberFormat="1" applyFont="1" applyFill="1" applyBorder="1" applyAlignment="1" applyProtection="1">
      <alignment horizontal="center" vertical="center"/>
      <protection hidden="1"/>
    </xf>
    <xf numFmtId="49" fontId="125" fillId="20" borderId="0" xfId="0" applyNumberFormat="1" applyFont="1" applyFill="1" applyBorder="1" applyAlignment="1" applyProtection="1">
      <alignment horizontal="left" vertical="center"/>
      <protection hidden="1"/>
    </xf>
    <xf numFmtId="49" fontId="124" fillId="20" borderId="0" xfId="0" applyNumberFormat="1" applyFont="1" applyFill="1" applyBorder="1" applyAlignment="1" applyProtection="1">
      <alignment horizontal="left" vertical="center"/>
      <protection hidden="1"/>
    </xf>
    <xf numFmtId="0" fontId="140" fillId="2" borderId="0" xfId="0" applyNumberFormat="1" applyFont="1" applyFill="1" applyAlignment="1" applyProtection="1">
      <alignment horizontal="left" vertical="top" wrapText="1"/>
    </xf>
    <xf numFmtId="0" fontId="6" fillId="2" borderId="0" xfId="0" applyNumberFormat="1" applyFont="1" applyFill="1" applyAlignment="1" applyProtection="1">
      <alignment horizontal="left" vertical="top" wrapText="1"/>
    </xf>
    <xf numFmtId="0" fontId="0" fillId="0" borderId="0" xfId="0" applyNumberFormat="1" applyAlignment="1" applyProtection="1">
      <alignment horizontal="left" vertical="top" wrapText="1"/>
    </xf>
    <xf numFmtId="0" fontId="64" fillId="6" borderId="0" xfId="0" applyFont="1" applyFill="1" applyBorder="1" applyAlignment="1" applyProtection="1">
      <alignment horizontal="center" vertical="center"/>
      <protection hidden="1"/>
    </xf>
    <xf numFmtId="0" fontId="137" fillId="17" borderId="0" xfId="0" applyFont="1" applyFill="1" applyBorder="1" applyAlignment="1" applyProtection="1">
      <alignment horizontal="left" vertical="center" wrapText="1"/>
      <protection locked="0"/>
    </xf>
    <xf numFmtId="0" fontId="29" fillId="13" borderId="1" xfId="0" applyFont="1" applyFill="1" applyBorder="1" applyAlignment="1" applyProtection="1">
      <alignment horizontal="right"/>
    </xf>
    <xf numFmtId="0" fontId="29" fillId="13" borderId="11" xfId="0" applyFont="1" applyFill="1" applyBorder="1" applyAlignment="1" applyProtection="1">
      <alignment horizontal="right"/>
    </xf>
    <xf numFmtId="0" fontId="29" fillId="13" borderId="3" xfId="0" applyFont="1" applyFill="1" applyBorder="1" applyAlignment="1" applyProtection="1">
      <alignment horizontal="right"/>
    </xf>
    <xf numFmtId="0" fontId="29" fillId="13" borderId="4" xfId="0" applyFont="1" applyFill="1" applyBorder="1" applyAlignment="1" applyProtection="1">
      <alignment horizontal="right"/>
    </xf>
    <xf numFmtId="0" fontId="29" fillId="13" borderId="5" xfId="0" applyFont="1" applyFill="1" applyBorder="1" applyAlignment="1" applyProtection="1">
      <alignment horizontal="right"/>
    </xf>
    <xf numFmtId="0" fontId="29" fillId="13" borderId="7" xfId="0" applyFont="1" applyFill="1" applyBorder="1" applyAlignment="1" applyProtection="1">
      <alignment horizontal="right"/>
    </xf>
    <xf numFmtId="0" fontId="29" fillId="12" borderId="0" xfId="9" applyFont="1" applyFill="1" applyBorder="1" applyAlignment="1" applyProtection="1">
      <alignment horizontal="center" textRotation="90"/>
    </xf>
    <xf numFmtId="0" fontId="35" fillId="2" borderId="3" xfId="0" applyNumberFormat="1" applyFont="1" applyFill="1" applyBorder="1" applyAlignment="1" applyProtection="1">
      <alignment horizontal="center" wrapText="1"/>
    </xf>
    <xf numFmtId="0" fontId="35" fillId="2" borderId="0" xfId="0" applyNumberFormat="1" applyFont="1" applyFill="1" applyBorder="1" applyAlignment="1" applyProtection="1">
      <alignment horizontal="center" wrapText="1"/>
    </xf>
    <xf numFmtId="0" fontId="29" fillId="8" borderId="0" xfId="9" applyFont="1" applyFill="1" applyBorder="1" applyAlignment="1" applyProtection="1">
      <alignment horizontal="center" textRotation="90"/>
    </xf>
    <xf numFmtId="0" fontId="29" fillId="10" borderId="0" xfId="9" applyFont="1" applyFill="1" applyBorder="1" applyAlignment="1" applyProtection="1">
      <alignment horizontal="center" textRotation="90"/>
    </xf>
    <xf numFmtId="0" fontId="29" fillId="11" borderId="0" xfId="9" applyFont="1" applyFill="1" applyBorder="1" applyAlignment="1" applyProtection="1">
      <alignment horizontal="center" textRotation="90"/>
    </xf>
    <xf numFmtId="0" fontId="47" fillId="6" borderId="12" xfId="0" applyFont="1" applyFill="1" applyBorder="1" applyAlignment="1" applyProtection="1">
      <alignment horizontal="center"/>
      <protection hidden="1"/>
    </xf>
    <xf numFmtId="0" fontId="65" fillId="6" borderId="12" xfId="0" applyFont="1" applyFill="1" applyBorder="1" applyAlignment="1" applyProtection="1">
      <alignment horizontal="center"/>
      <protection hidden="1"/>
    </xf>
    <xf numFmtId="0" fontId="29" fillId="13" borderId="5" xfId="0" applyFont="1" applyFill="1" applyBorder="1" applyAlignment="1" applyProtection="1">
      <alignment horizontal="right"/>
      <protection hidden="1"/>
    </xf>
    <xf numFmtId="0" fontId="29" fillId="13" borderId="6" xfId="0" applyFont="1" applyFill="1" applyBorder="1" applyAlignment="1" applyProtection="1">
      <alignment horizontal="right"/>
      <protection hidden="1"/>
    </xf>
    <xf numFmtId="0" fontId="29" fillId="13" borderId="7" xfId="0" applyFont="1" applyFill="1" applyBorder="1" applyAlignment="1" applyProtection="1">
      <alignment horizontal="right"/>
      <protection hidden="1"/>
    </xf>
    <xf numFmtId="0" fontId="21" fillId="2" borderId="2" xfId="0" applyFont="1" applyFill="1" applyBorder="1" applyAlignment="1" applyProtection="1">
      <alignment horizontal="center" vertical="top" wrapText="1"/>
      <protection hidden="1"/>
    </xf>
    <xf numFmtId="0" fontId="21" fillId="2" borderId="6" xfId="0" applyFont="1" applyFill="1" applyBorder="1" applyAlignment="1" applyProtection="1">
      <alignment horizontal="center" vertical="top" wrapText="1"/>
      <protection hidden="1"/>
    </xf>
    <xf numFmtId="0" fontId="21" fillId="2" borderId="11" xfId="0" applyFont="1" applyFill="1" applyBorder="1" applyAlignment="1" applyProtection="1">
      <alignment horizontal="center" vertical="top" wrapText="1"/>
      <protection hidden="1"/>
    </xf>
    <xf numFmtId="0" fontId="21" fillId="2" borderId="7" xfId="0" applyFont="1" applyFill="1" applyBorder="1" applyAlignment="1" applyProtection="1">
      <alignment horizontal="center" vertical="top" wrapText="1"/>
      <protection hidden="1"/>
    </xf>
    <xf numFmtId="0" fontId="6" fillId="13" borderId="5" xfId="0" applyNumberFormat="1" applyFont="1" applyFill="1" applyBorder="1" applyAlignment="1" applyProtection="1">
      <alignment horizontal="left"/>
    </xf>
    <xf numFmtId="0" fontId="6" fillId="13" borderId="6" xfId="0" applyNumberFormat="1" applyFont="1" applyFill="1" applyBorder="1" applyAlignment="1" applyProtection="1">
      <alignment horizontal="left"/>
    </xf>
    <xf numFmtId="0" fontId="6" fillId="13" borderId="7" xfId="0" applyNumberFormat="1" applyFont="1" applyFill="1" applyBorder="1" applyAlignment="1" applyProtection="1">
      <alignment horizontal="left"/>
    </xf>
    <xf numFmtId="0" fontId="24" fillId="2" borderId="3" xfId="0" applyFont="1" applyFill="1" applyBorder="1" applyAlignment="1" applyProtection="1">
      <alignment horizontal="center" vertical="center" wrapText="1"/>
      <protection hidden="1"/>
    </xf>
    <xf numFmtId="0" fontId="24" fillId="2" borderId="0" xfId="0" applyFont="1" applyFill="1" applyBorder="1" applyAlignment="1" applyProtection="1">
      <alignment horizontal="center" vertical="center" wrapText="1"/>
      <protection hidden="1"/>
    </xf>
    <xf numFmtId="0" fontId="6" fillId="13" borderId="1" xfId="0" applyNumberFormat="1" applyFont="1" applyFill="1" applyBorder="1" applyAlignment="1" applyProtection="1">
      <alignment horizontal="left"/>
    </xf>
    <xf numFmtId="0" fontId="6" fillId="13" borderId="2" xfId="0" applyNumberFormat="1" applyFont="1" applyFill="1" applyBorder="1" applyAlignment="1" applyProtection="1">
      <alignment horizontal="left"/>
    </xf>
    <xf numFmtId="0" fontId="6" fillId="13" borderId="11" xfId="0" applyNumberFormat="1" applyFont="1" applyFill="1" applyBorder="1" applyAlignment="1" applyProtection="1">
      <alignment horizontal="left"/>
    </xf>
    <xf numFmtId="0" fontId="29" fillId="13" borderId="1" xfId="0" applyFont="1" applyFill="1" applyBorder="1" applyAlignment="1" applyProtection="1">
      <alignment horizontal="right"/>
      <protection hidden="1"/>
    </xf>
    <xf numFmtId="0" fontId="29" fillId="13" borderId="2" xfId="0" applyFont="1" applyFill="1" applyBorder="1" applyAlignment="1" applyProtection="1">
      <alignment horizontal="right"/>
      <protection hidden="1"/>
    </xf>
    <xf numFmtId="0" fontId="29" fillId="13" borderId="11" xfId="0" applyFont="1" applyFill="1" applyBorder="1" applyAlignment="1" applyProtection="1">
      <alignment horizontal="right"/>
      <protection hidden="1"/>
    </xf>
    <xf numFmtId="0" fontId="6" fillId="13" borderId="3" xfId="0" applyNumberFormat="1" applyFont="1" applyFill="1" applyBorder="1" applyAlignment="1" applyProtection="1">
      <alignment horizontal="left"/>
    </xf>
    <xf numFmtId="0" fontId="6" fillId="13" borderId="0" xfId="0" applyNumberFormat="1" applyFont="1" applyFill="1" applyBorder="1" applyAlignment="1" applyProtection="1">
      <alignment horizontal="left"/>
    </xf>
    <xf numFmtId="0" fontId="6" fillId="13" borderId="4" xfId="0" applyNumberFormat="1" applyFont="1" applyFill="1" applyBorder="1" applyAlignment="1" applyProtection="1">
      <alignment horizontal="left"/>
    </xf>
    <xf numFmtId="0" fontId="29" fillId="13" borderId="3" xfId="0" applyFont="1" applyFill="1" applyBorder="1" applyAlignment="1" applyProtection="1">
      <alignment horizontal="right"/>
      <protection hidden="1"/>
    </xf>
    <xf numFmtId="0" fontId="29" fillId="13" borderId="0" xfId="0" applyFont="1" applyFill="1" applyBorder="1" applyAlignment="1" applyProtection="1">
      <alignment horizontal="right"/>
      <protection hidden="1"/>
    </xf>
    <xf numFmtId="0" fontId="29" fillId="13" borderId="4" xfId="0" applyFont="1" applyFill="1" applyBorder="1" applyAlignment="1" applyProtection="1">
      <alignment horizontal="right"/>
      <protection hidden="1"/>
    </xf>
    <xf numFmtId="0" fontId="37" fillId="3" borderId="2" xfId="0" applyFont="1" applyFill="1" applyBorder="1" applyAlignment="1" applyProtection="1">
      <alignment horizontal="center"/>
      <protection hidden="1"/>
    </xf>
    <xf numFmtId="0" fontId="37" fillId="12" borderId="2" xfId="0" applyFont="1" applyFill="1" applyBorder="1" applyAlignment="1" applyProtection="1">
      <alignment horizontal="center"/>
      <protection hidden="1"/>
    </xf>
    <xf numFmtId="0" fontId="37" fillId="12" borderId="11" xfId="0" applyFont="1" applyFill="1" applyBorder="1" applyAlignment="1" applyProtection="1">
      <alignment horizontal="center"/>
      <protection hidden="1"/>
    </xf>
    <xf numFmtId="0" fontId="37" fillId="4" borderId="1" xfId="0" applyFont="1" applyFill="1" applyBorder="1" applyAlignment="1" applyProtection="1">
      <alignment horizontal="center"/>
      <protection hidden="1"/>
    </xf>
    <xf numFmtId="0" fontId="37" fillId="4" borderId="2" xfId="0" applyFont="1" applyFill="1" applyBorder="1" applyAlignment="1" applyProtection="1">
      <alignment horizontal="center"/>
      <protection hidden="1"/>
    </xf>
    <xf numFmtId="0" fontId="34" fillId="2" borderId="13" xfId="0" applyFont="1" applyFill="1" applyBorder="1" applyAlignment="1" applyProtection="1">
      <alignment horizontal="center" vertical="center" wrapText="1"/>
      <protection hidden="1"/>
    </xf>
    <xf numFmtId="0" fontId="34" fillId="2" borderId="17" xfId="0" applyFont="1" applyFill="1" applyBorder="1" applyAlignment="1" applyProtection="1">
      <alignment horizontal="center" vertical="center" wrapText="1"/>
      <protection hidden="1"/>
    </xf>
    <xf numFmtId="0" fontId="34" fillId="2" borderId="21" xfId="0" applyFont="1" applyFill="1" applyBorder="1" applyAlignment="1" applyProtection="1">
      <alignment horizontal="center" vertical="center" wrapText="1"/>
      <protection hidden="1"/>
    </xf>
    <xf numFmtId="0" fontId="75" fillId="6" borderId="0" xfId="0" applyFont="1" applyFill="1" applyBorder="1" applyAlignment="1" applyProtection="1">
      <alignment horizontal="center" vertical="center"/>
      <protection hidden="1"/>
    </xf>
    <xf numFmtId="0" fontId="31" fillId="2" borderId="0" xfId="0" applyFont="1" applyFill="1" applyAlignment="1" applyProtection="1">
      <alignment horizontal="center" vertical="top" wrapText="1"/>
      <protection hidden="1"/>
    </xf>
    <xf numFmtId="0" fontId="6" fillId="2" borderId="0" xfId="0" applyFont="1" applyFill="1" applyAlignment="1" applyProtection="1">
      <alignment horizontal="center" vertical="top" wrapText="1"/>
      <protection hidden="1"/>
    </xf>
    <xf numFmtId="0" fontId="75" fillId="6" borderId="0" xfId="0" applyFont="1" applyFill="1" applyBorder="1" applyAlignment="1" applyProtection="1">
      <alignment horizontal="center"/>
      <protection hidden="1"/>
    </xf>
    <xf numFmtId="0" fontId="29" fillId="13" borderId="2" xfId="0" applyFont="1" applyFill="1" applyBorder="1" applyAlignment="1" applyProtection="1">
      <alignment horizontal="right"/>
    </xf>
    <xf numFmtId="0" fontId="29" fillId="13" borderId="0" xfId="0" applyFont="1" applyFill="1" applyBorder="1" applyAlignment="1" applyProtection="1">
      <alignment horizontal="right"/>
    </xf>
    <xf numFmtId="0" fontId="29" fillId="13" borderId="6" xfId="0" applyFont="1" applyFill="1" applyBorder="1" applyAlignment="1" applyProtection="1">
      <alignment horizontal="right"/>
    </xf>
  </cellXfs>
  <cellStyles count="35">
    <cellStyle name="Euro" xfId="1"/>
    <cellStyle name="Hyperlink" xfId="2" builtinId="8"/>
    <cellStyle name="Hyperlink 2" xfId="3"/>
    <cellStyle name="Hyperlink 2 2" xfId="18"/>
    <cellStyle name="Hyperlink 2 3" xfId="11"/>
    <cellStyle name="Prozent 2 2" xfId="4"/>
    <cellStyle name="Standard" xfId="0" builtinId="0"/>
    <cellStyle name="Standard 2" xfId="5"/>
    <cellStyle name="Standard 2 2" xfId="6"/>
    <cellStyle name="Standard 2 3" xfId="9"/>
    <cellStyle name="Standard 2 4" xfId="15"/>
    <cellStyle name="Standard 3" xfId="7"/>
    <cellStyle name="Standard 3 2" xfId="19"/>
    <cellStyle name="Standard 3 2 2" xfId="22"/>
    <cellStyle name="Standard 3 2 3" xfId="26"/>
    <cellStyle name="Standard 3 2 4" xfId="31"/>
    <cellStyle name="Standard 3 3" xfId="16"/>
    <cellStyle name="Standard 3 3 2" xfId="24"/>
    <cellStyle name="Standard 3 3 3" xfId="28"/>
    <cellStyle name="Standard 3 3 4" xfId="33"/>
    <cellStyle name="Standard 3 4" xfId="21"/>
    <cellStyle name="Standard 3 5" xfId="25"/>
    <cellStyle name="Standard 3 6" xfId="12"/>
    <cellStyle name="Standard 3 7" xfId="30"/>
    <cellStyle name="Standard 4" xfId="13"/>
    <cellStyle name="Standard 4 2" xfId="20"/>
    <cellStyle name="Standard 4 2 2" xfId="10"/>
    <cellStyle name="Standard 4 2 3" xfId="29"/>
    <cellStyle name="Standard 4 2 4" xfId="34"/>
    <cellStyle name="Standard 4 3" xfId="23"/>
    <cellStyle name="Standard 4 4" xfId="27"/>
    <cellStyle name="Standard 4 5" xfId="32"/>
    <cellStyle name="Standard 5" xfId="17"/>
    <cellStyle name="Standard 6" xfId="14"/>
    <cellStyle name="Währung 2" xfId="8"/>
  </cellStyles>
  <dxfs count="81">
    <dxf>
      <fill>
        <patternFill>
          <bgColor indexed="14"/>
        </patternFill>
      </fill>
    </dxf>
    <dxf>
      <fill>
        <patternFill>
          <bgColor indexed="14"/>
        </patternFill>
      </fill>
    </dxf>
    <dxf>
      <font>
        <color theme="0"/>
      </font>
      <fill>
        <patternFill patternType="solid">
          <fgColor indexed="64"/>
          <bgColor rgb="FFC00000"/>
        </patternFill>
      </fill>
      <border>
        <left/>
        <right/>
        <top/>
        <bottom/>
      </border>
    </dxf>
    <dxf>
      <font>
        <condense val="0"/>
        <extend val="0"/>
        <color indexed="9"/>
      </font>
      <fill>
        <patternFill>
          <bgColor indexed="9"/>
        </patternFill>
      </fill>
    </dxf>
    <dxf>
      <font>
        <condense val="0"/>
        <extend val="0"/>
        <color indexed="14"/>
      </font>
      <fill>
        <patternFill patternType="solid">
          <bgColor indexed="45"/>
        </patternFill>
      </fill>
      <border>
        <left style="thin">
          <color indexed="64"/>
        </left>
        <right style="thin">
          <color indexed="64"/>
        </right>
        <top style="thin">
          <color indexed="64"/>
        </top>
        <bottom style="thin">
          <color indexed="64"/>
        </bottom>
      </border>
    </dxf>
    <dxf>
      <fill>
        <patternFill>
          <bgColor indexed="14"/>
        </patternFill>
      </fill>
      <border>
        <left style="thin">
          <color indexed="64"/>
        </left>
        <right style="thin">
          <color indexed="64"/>
        </right>
        <top style="thin">
          <color indexed="64"/>
        </top>
        <bottom style="thin">
          <color indexed="64"/>
        </bottom>
      </border>
    </dxf>
    <dxf>
      <fill>
        <patternFill>
          <bgColor indexed="14"/>
        </patternFill>
      </fill>
    </dxf>
    <dxf>
      <fill>
        <patternFill>
          <bgColor indexed="14"/>
        </patternFill>
      </fill>
    </dxf>
    <dxf>
      <fill>
        <patternFill>
          <bgColor indexed="11"/>
        </patternFill>
      </fill>
    </dxf>
    <dxf>
      <fill>
        <patternFill>
          <bgColor indexed="13"/>
        </patternFill>
      </fill>
    </dxf>
    <dxf>
      <fill>
        <patternFill>
          <bgColor indexed="10"/>
        </patternFill>
      </fill>
    </dxf>
    <dxf>
      <font>
        <b/>
        <i val="0"/>
        <condense val="0"/>
        <extend val="0"/>
        <color indexed="17"/>
      </font>
    </dxf>
    <dxf>
      <font>
        <b/>
        <i val="0"/>
        <condense val="0"/>
        <extend val="0"/>
        <color indexed="10"/>
      </font>
    </dxf>
    <dxf>
      <font>
        <b/>
        <i val="0"/>
        <condense val="0"/>
        <extend val="0"/>
        <color indexed="13"/>
      </font>
    </dxf>
    <dxf>
      <font>
        <color theme="0"/>
      </font>
      <fill>
        <patternFill patternType="solid">
          <fgColor indexed="64"/>
          <bgColor rgb="FFC00000"/>
        </patternFill>
      </fill>
    </dxf>
    <dxf>
      <font>
        <condense val="0"/>
        <extend val="0"/>
        <color indexed="9"/>
      </font>
      <fill>
        <patternFill>
          <bgColor indexed="9"/>
        </patternFill>
      </fill>
    </dxf>
    <dxf>
      <fill>
        <patternFill>
          <bgColor indexed="10"/>
        </patternFill>
      </fill>
    </dxf>
    <dxf>
      <font>
        <b/>
        <i val="0"/>
        <condense val="0"/>
        <extend val="0"/>
        <color indexed="17"/>
      </font>
    </dxf>
    <dxf>
      <font>
        <b/>
        <i val="0"/>
        <condense val="0"/>
        <extend val="0"/>
        <color indexed="10"/>
      </font>
    </dxf>
    <dxf>
      <font>
        <b/>
        <i val="0"/>
        <condense val="0"/>
        <extend val="0"/>
        <color indexed="13"/>
      </font>
    </dxf>
    <dxf>
      <font>
        <b/>
        <i val="0"/>
        <condense val="0"/>
        <extend val="0"/>
        <color indexed="17"/>
      </font>
    </dxf>
    <dxf>
      <font>
        <b/>
        <i val="0"/>
        <condense val="0"/>
        <extend val="0"/>
        <color indexed="10"/>
      </font>
    </dxf>
    <dxf>
      <font>
        <b/>
        <i val="0"/>
        <condense val="0"/>
        <extend val="0"/>
        <color indexed="13"/>
      </font>
    </dxf>
    <dxf>
      <font>
        <b/>
        <i val="0"/>
        <condense val="0"/>
        <extend val="0"/>
        <color indexed="17"/>
      </font>
    </dxf>
    <dxf>
      <font>
        <b/>
        <i val="0"/>
        <condense val="0"/>
        <extend val="0"/>
        <color indexed="10"/>
      </font>
    </dxf>
    <dxf>
      <font>
        <b/>
        <i val="0"/>
        <condense val="0"/>
        <extend val="0"/>
        <color indexed="13"/>
      </font>
    </dxf>
    <dxf>
      <font>
        <b/>
        <i val="0"/>
        <condense val="0"/>
        <extend val="0"/>
        <color indexed="17"/>
      </font>
    </dxf>
    <dxf>
      <font>
        <b/>
        <i val="0"/>
        <condense val="0"/>
        <extend val="0"/>
        <color indexed="10"/>
      </font>
    </dxf>
    <dxf>
      <font>
        <b/>
        <i val="0"/>
        <condense val="0"/>
        <extend val="0"/>
        <color indexed="13"/>
      </font>
    </dxf>
    <dxf>
      <font>
        <b/>
        <i val="0"/>
        <condense val="0"/>
        <extend val="0"/>
        <color indexed="17"/>
      </font>
    </dxf>
    <dxf>
      <font>
        <b/>
        <i val="0"/>
        <condense val="0"/>
        <extend val="0"/>
        <color indexed="10"/>
      </font>
    </dxf>
    <dxf>
      <font>
        <b/>
        <i val="0"/>
        <condense val="0"/>
        <extend val="0"/>
        <color indexed="13"/>
      </font>
    </dxf>
    <dxf>
      <font>
        <b/>
        <i val="0"/>
        <condense val="0"/>
        <extend val="0"/>
        <color indexed="17"/>
      </font>
    </dxf>
    <dxf>
      <font>
        <b/>
        <i val="0"/>
        <condense val="0"/>
        <extend val="0"/>
        <color indexed="10"/>
      </font>
    </dxf>
    <dxf>
      <font>
        <b/>
        <i val="0"/>
        <condense val="0"/>
        <extend val="0"/>
        <color indexed="13"/>
      </font>
    </dxf>
    <dxf>
      <fill>
        <patternFill>
          <bgColor rgb="FF00B050"/>
        </patternFill>
      </fill>
    </dxf>
    <dxf>
      <fill>
        <patternFill>
          <bgColor indexed="13"/>
        </patternFill>
      </fill>
    </dxf>
    <dxf>
      <fill>
        <patternFill>
          <bgColor indexed="11"/>
        </patternFill>
      </fill>
    </dxf>
    <dxf>
      <fill>
        <patternFill>
          <bgColor indexed="13"/>
        </patternFill>
      </fill>
    </dxf>
    <dxf>
      <fill>
        <patternFill>
          <bgColor indexed="10"/>
        </patternFill>
      </fill>
    </dxf>
    <dxf>
      <font>
        <condense val="0"/>
        <extend val="0"/>
        <color indexed="9"/>
      </font>
      <fill>
        <patternFill>
          <bgColor indexed="9"/>
        </patternFill>
      </fill>
    </dxf>
    <dxf>
      <font>
        <condense val="0"/>
        <extend val="0"/>
        <color indexed="8"/>
      </font>
      <fill>
        <patternFill>
          <bgColor indexed="13"/>
        </patternFill>
      </fill>
    </dxf>
    <dxf>
      <font>
        <color theme="0"/>
      </font>
      <fill>
        <patternFill patternType="solid">
          <fgColor indexed="64"/>
          <bgColor rgb="FFC00000"/>
        </patternFill>
      </fill>
    </dxf>
    <dxf>
      <font>
        <condense val="0"/>
        <extend val="0"/>
        <color indexed="9"/>
      </font>
      <fill>
        <patternFill>
          <bgColor indexed="9"/>
        </patternFill>
      </fill>
    </dxf>
    <dxf>
      <font>
        <condense val="0"/>
        <extend val="0"/>
        <color indexed="9"/>
      </font>
      <fill>
        <patternFill>
          <bgColor indexed="9"/>
        </patternFill>
      </fill>
    </dxf>
    <dxf>
      <font>
        <condense val="0"/>
        <extend val="0"/>
        <color indexed="8"/>
      </font>
      <fill>
        <patternFill>
          <bgColor indexed="13"/>
        </patternFill>
      </fill>
      <border>
        <left style="thin">
          <color indexed="64"/>
        </left>
        <right style="thin">
          <color indexed="64"/>
        </right>
        <top style="thin">
          <color indexed="64"/>
        </top>
        <bottom style="thin">
          <color indexed="64"/>
        </bottom>
      </border>
    </dxf>
    <dxf>
      <font>
        <condense val="0"/>
        <extend val="0"/>
        <color indexed="8"/>
      </font>
      <fill>
        <patternFill>
          <bgColor indexed="13"/>
        </patternFill>
      </fill>
      <border>
        <left style="thin">
          <color indexed="64"/>
        </left>
        <right style="thin">
          <color indexed="64"/>
        </right>
        <top style="thin">
          <color indexed="64"/>
        </top>
        <bottom style="thin">
          <color indexed="64"/>
        </bottom>
      </border>
    </dxf>
    <dxf>
      <font>
        <condense val="0"/>
        <extend val="0"/>
        <color indexed="9"/>
      </font>
      <fill>
        <patternFill>
          <bgColor indexed="9"/>
        </patternFill>
      </fill>
    </dxf>
    <dxf>
      <font>
        <color theme="1"/>
      </font>
      <fill>
        <patternFill>
          <bgColor rgb="FFC00000"/>
        </patternFill>
      </fill>
    </dxf>
    <dxf>
      <fill>
        <patternFill>
          <bgColor indexed="45"/>
        </patternFill>
      </fill>
    </dxf>
    <dxf>
      <fill>
        <patternFill>
          <bgColor indexed="14"/>
        </patternFill>
      </fill>
    </dxf>
    <dxf>
      <fill>
        <patternFill>
          <bgColor indexed="11"/>
        </patternFill>
      </fill>
    </dxf>
    <dxf>
      <fill>
        <patternFill>
          <bgColor indexed="13"/>
        </patternFill>
      </fill>
    </dxf>
    <dxf>
      <fill>
        <patternFill>
          <bgColor indexed="10"/>
        </patternFill>
      </fill>
    </dxf>
    <dxf>
      <fill>
        <patternFill>
          <bgColor indexed="14"/>
        </patternFill>
      </fill>
    </dxf>
    <dxf>
      <fill>
        <patternFill>
          <bgColor indexed="14"/>
        </patternFill>
      </fill>
    </dxf>
    <dxf>
      <fill>
        <patternFill>
          <bgColor indexed="14"/>
        </patternFill>
      </fill>
    </dxf>
    <dxf>
      <fill>
        <patternFill>
          <bgColor indexed="14"/>
        </patternFill>
      </fill>
    </dxf>
    <dxf>
      <fill>
        <patternFill>
          <bgColor indexed="14"/>
        </patternFill>
      </fill>
    </dxf>
    <dxf>
      <fill>
        <patternFill>
          <bgColor indexed="14"/>
        </patternFill>
      </fill>
    </dxf>
    <dxf>
      <font>
        <color theme="0" tint="-4.9989318521683403E-2"/>
      </font>
      <fill>
        <patternFill>
          <bgColor theme="0"/>
        </patternFill>
      </fill>
    </dxf>
    <dxf>
      <fill>
        <patternFill>
          <bgColor indexed="14"/>
        </patternFill>
      </fill>
    </dxf>
    <dxf>
      <fill>
        <patternFill>
          <bgColor indexed="14"/>
        </patternFill>
      </fill>
    </dxf>
    <dxf>
      <font>
        <color rgb="FFC00000"/>
      </font>
      <fill>
        <patternFill>
          <bgColor rgb="FFFFFF00"/>
        </patternFill>
      </fill>
    </dxf>
    <dxf>
      <fill>
        <patternFill>
          <bgColor indexed="14"/>
        </patternFill>
      </fill>
    </dxf>
    <dxf>
      <fill>
        <patternFill>
          <bgColor indexed="14"/>
        </patternFill>
      </fill>
    </dxf>
    <dxf>
      <fill>
        <patternFill>
          <bgColor indexed="14"/>
        </patternFill>
      </fill>
    </dxf>
    <dxf>
      <fill>
        <patternFill>
          <bgColor indexed="14"/>
        </patternFill>
      </fill>
    </dxf>
    <dxf>
      <font>
        <condense val="0"/>
        <extend val="0"/>
        <color indexed="16"/>
      </font>
      <fill>
        <patternFill>
          <bgColor indexed="13"/>
        </patternFill>
      </fill>
    </dxf>
    <dxf>
      <font>
        <color indexed="9"/>
      </font>
      <fill>
        <patternFill>
          <bgColor indexed="9"/>
        </patternFill>
      </fill>
    </dxf>
    <dxf>
      <font>
        <color theme="0"/>
      </font>
      <fill>
        <patternFill patternType="solid">
          <fgColor indexed="64"/>
          <bgColor rgb="FFC00000"/>
        </patternFill>
      </fill>
    </dxf>
    <dxf>
      <font>
        <condense val="0"/>
        <extend val="0"/>
        <color indexed="9"/>
      </font>
      <fill>
        <patternFill>
          <bgColor indexed="9"/>
        </patternFill>
      </fill>
    </dxf>
    <dxf>
      <font>
        <color theme="1"/>
      </font>
      <fill>
        <patternFill>
          <bgColor theme="3" tint="0.79998168889431442"/>
        </patternFill>
      </fill>
    </dxf>
    <dxf>
      <font>
        <condense val="0"/>
        <extend val="0"/>
        <color indexed="8"/>
      </font>
      <fill>
        <patternFill>
          <bgColor rgb="FFFFFF99"/>
        </patternFill>
      </fill>
      <border>
        <left style="hair">
          <color auto="1"/>
        </left>
        <right style="hair">
          <color auto="1"/>
        </right>
        <top style="hair">
          <color auto="1"/>
        </top>
        <bottom style="hair">
          <color auto="1"/>
        </bottom>
      </border>
    </dxf>
    <dxf>
      <font>
        <color theme="0" tint="-0.499984740745262"/>
      </font>
      <fill>
        <patternFill>
          <bgColor theme="3" tint="0.79998168889431442"/>
        </patternFill>
      </fill>
      <border>
        <left style="hair">
          <color indexed="64"/>
        </left>
        <right style="hair">
          <color indexed="64"/>
        </right>
        <top style="hair">
          <color indexed="64"/>
        </top>
        <bottom style="hair">
          <color indexed="64"/>
        </bottom>
      </border>
    </dxf>
    <dxf>
      <font>
        <color theme="0"/>
      </font>
      <fill>
        <patternFill patternType="solid">
          <fgColor indexed="64"/>
          <bgColor rgb="FFC00000"/>
        </patternFill>
      </fill>
    </dxf>
    <dxf>
      <font>
        <condense val="0"/>
        <extend val="0"/>
        <color indexed="9"/>
      </font>
      <fill>
        <patternFill>
          <bgColor indexed="9"/>
        </patternFill>
      </fill>
    </dxf>
    <dxf>
      <font>
        <condense val="0"/>
        <extend val="0"/>
        <color indexed="9"/>
      </font>
      <fill>
        <patternFill>
          <bgColor indexed="9"/>
        </patternFill>
      </fill>
    </dxf>
    <dxf>
      <font>
        <condense val="0"/>
        <extend val="0"/>
        <color indexed="16"/>
      </font>
      <fill>
        <patternFill>
          <bgColor indexed="10"/>
        </patternFill>
      </fill>
    </dxf>
    <dxf>
      <font>
        <condense val="0"/>
        <extend val="0"/>
        <color indexed="9"/>
      </font>
      <fill>
        <patternFill>
          <bgColor indexed="9"/>
        </patternFill>
      </fill>
    </dxf>
    <dxf>
      <font>
        <condense val="0"/>
        <extend val="0"/>
        <color indexed="8"/>
      </font>
      <fill>
        <patternFill>
          <bgColor indexed="13"/>
        </patternFill>
      </fill>
    </dxf>
  </dxfs>
  <tableStyles count="0" defaultTableStyle="TableStyleMedium9" defaultPivotStyle="PivotStyleLight16"/>
  <colors>
    <mruColors>
      <color rgb="FF99CCFF"/>
      <color rgb="FFFFFF99"/>
      <color rgb="FF00FF00"/>
      <color rgb="FFFFFF66"/>
      <color rgb="FFFF97FF"/>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de-DE"/>
  <c:chart>
    <c:title>
      <c:tx>
        <c:rich>
          <a:bodyPr/>
          <a:lstStyle/>
          <a:p>
            <a:pPr>
              <a:defRPr sz="800" b="0" i="0" u="none" strike="noStrike" baseline="0">
                <a:solidFill>
                  <a:srgbClr val="000000"/>
                </a:solidFill>
                <a:latin typeface="Arial"/>
                <a:ea typeface="Arial"/>
                <a:cs typeface="Arial"/>
              </a:defRPr>
            </a:pPr>
            <a:r>
              <a:rPr lang="de-DE" sz="950" b="1" i="0" u="none" strike="noStrike" baseline="0">
                <a:solidFill>
                  <a:srgbClr val="000000"/>
                </a:solidFill>
                <a:latin typeface="Arial"/>
                <a:cs typeface="Arial"/>
              </a:rPr>
              <a:t>Ergebnis der Datenschutzprüfung</a:t>
            </a:r>
          </a:p>
          <a:p>
            <a:pPr>
              <a:defRPr sz="800" b="0" i="0" u="none" strike="noStrike" baseline="0">
                <a:solidFill>
                  <a:srgbClr val="000000"/>
                </a:solidFill>
                <a:latin typeface="Arial"/>
                <a:ea typeface="Arial"/>
                <a:cs typeface="Arial"/>
              </a:defRPr>
            </a:pPr>
            <a:r>
              <a:rPr lang="de-DE" sz="850" b="0" i="0" u="none" strike="noStrike" baseline="0">
                <a:solidFill>
                  <a:srgbClr val="000000"/>
                </a:solidFill>
                <a:latin typeface="Arial"/>
                <a:cs typeface="Arial"/>
              </a:rPr>
              <a:t>Anlage zu § 9 BDSG</a:t>
            </a:r>
          </a:p>
          <a:p>
            <a:pPr>
              <a:defRPr sz="800" b="0" i="0" u="none" strike="noStrike" baseline="0">
                <a:solidFill>
                  <a:srgbClr val="000000"/>
                </a:solidFill>
                <a:latin typeface="Arial"/>
                <a:ea typeface="Arial"/>
                <a:cs typeface="Arial"/>
              </a:defRPr>
            </a:pPr>
            <a:endParaRPr lang="de-DE" sz="850" b="0" i="0" u="none" strike="noStrike" baseline="0">
              <a:solidFill>
                <a:srgbClr val="000000"/>
              </a:solidFill>
              <a:latin typeface="Arial"/>
              <a:cs typeface="Arial"/>
            </a:endParaRPr>
          </a:p>
          <a:p>
            <a:pPr>
              <a:defRPr sz="800" b="0" i="0" u="none" strike="noStrike" baseline="0">
                <a:solidFill>
                  <a:srgbClr val="000000"/>
                </a:solidFill>
                <a:latin typeface="Arial"/>
                <a:ea typeface="Arial"/>
                <a:cs typeface="Arial"/>
              </a:defRPr>
            </a:pPr>
            <a:r>
              <a:rPr lang="de-DE" sz="850" b="0" i="0" u="none" strike="noStrike" baseline="0">
                <a:solidFill>
                  <a:srgbClr val="000000"/>
                </a:solidFill>
                <a:latin typeface="Arial"/>
                <a:cs typeface="Arial"/>
              </a:rPr>
              <a:t>(Erfüllungsgrad der beantworteten Fragen)</a:t>
            </a:r>
          </a:p>
        </c:rich>
      </c:tx>
      <c:layout>
        <c:manualLayout>
          <c:xMode val="edge"/>
          <c:yMode val="edge"/>
          <c:x val="0.26222268883056282"/>
          <c:y val="3.529411764705883E-2"/>
        </c:manualLayout>
      </c:layout>
      <c:spPr>
        <a:noFill/>
        <a:ln w="25400">
          <a:noFill/>
        </a:ln>
      </c:spPr>
    </c:title>
    <c:plotArea>
      <c:layout>
        <c:manualLayout>
          <c:layoutTarget val="inner"/>
          <c:xMode val="edge"/>
          <c:yMode val="edge"/>
          <c:x val="9.555576292483324E-2"/>
          <c:y val="0.25000035903084705"/>
          <c:w val="0.79111282793582449"/>
          <c:h val="0.35000050264318511"/>
        </c:manualLayout>
      </c:layout>
      <c:barChart>
        <c:barDir val="col"/>
        <c:grouping val="stacked"/>
        <c:ser>
          <c:idx val="0"/>
          <c:order val="0"/>
          <c:tx>
            <c:strRef>
              <c:f>Diagramme!$S$7</c:f>
              <c:strCache>
                <c:ptCount val="1"/>
                <c:pt idx="0">
                  <c:v>aktueller Stand in %</c:v>
                </c:pt>
              </c:strCache>
            </c:strRef>
          </c:tx>
          <c:spPr>
            <a:solidFill>
              <a:schemeClr val="tx2">
                <a:lumMod val="60000"/>
                <a:lumOff val="40000"/>
              </a:schemeClr>
            </a:solidFill>
            <a:ln w="12700">
              <a:solidFill>
                <a:srgbClr val="000000"/>
              </a:solidFill>
              <a:prstDash val="solid"/>
            </a:ln>
            <a:effectLst>
              <a:outerShdw dist="35921" dir="2700000" algn="br">
                <a:srgbClr val="000000"/>
              </a:outerShdw>
            </a:effectLst>
          </c:spPr>
          <c:dPt>
            <c:idx val="0"/>
            <c:extLst xmlns:c16r2="http://schemas.microsoft.com/office/drawing/2015/06/chart">
              <c:ext xmlns:c16="http://schemas.microsoft.com/office/drawing/2014/chart" uri="{C3380CC4-5D6E-409C-BE32-E72D297353CC}">
                <c16:uniqueId val="{00000000-6D4B-4F5B-A615-E60734DC8456}"/>
              </c:ext>
            </c:extLst>
          </c:dPt>
          <c:cat>
            <c:strRef>
              <c:f>Diagramme!$M$9:$M$18</c:f>
              <c:strCache>
                <c:ptCount val="10"/>
                <c:pt idx="0">
                  <c:v>Website ‒ § 5 TMG ‒ Impressum</c:v>
                </c:pt>
                <c:pt idx="1">
                  <c:v>Website ‒ § 13 TMG ‒ Datenschutzerklärung</c:v>
                </c:pt>
                <c:pt idx="2">
                  <c:v>Einwilligungen</c:v>
                </c:pt>
                <c:pt idx="3">
                  <c:v>Einwilligungen von Mitarbeitern</c:v>
                </c:pt>
                <c:pt idx="4">
                  <c:v>Website ‒ Sicherheit</c:v>
                </c:pt>
                <c:pt idx="5">
                  <c:v>Webtools ‒ Gefällt-mir-Button ‒ Webanalysetools</c:v>
                </c:pt>
                <c:pt idx="6">
                  <c:v>Fernabsatzverträge ‒ Informationspflichten</c:v>
                </c:pt>
                <c:pt idx="7">
                  <c:v>Verträge im elektronischen Geschäftsverkehr ‒</c:v>
                </c:pt>
                <c:pt idx="8">
                  <c:v>Preisangaben ‒ Pflichten gemäß Preisangabenverordnung (PAngV)</c:v>
                </c:pt>
                <c:pt idx="9">
                  <c:v>Sonstige Pflichten</c:v>
                </c:pt>
              </c:strCache>
            </c:strRef>
          </c:cat>
          <c:val>
            <c:numRef>
              <c:f>Diagramme!$S$9:$S$18</c:f>
              <c:numCache>
                <c:formatCode>0</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1-6D4B-4F5B-A615-E60734DC8456}"/>
            </c:ext>
          </c:extLst>
        </c:ser>
        <c:dLbls/>
        <c:overlap val="100"/>
        <c:axId val="82678144"/>
        <c:axId val="82679680"/>
      </c:barChart>
      <c:catAx>
        <c:axId val="82678144"/>
        <c:scaling>
          <c:orientation val="minMax"/>
        </c:scaling>
        <c:axPos val="b"/>
        <c:numFmt formatCode="General" sourceLinked="1"/>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de-DE"/>
          </a:p>
        </c:txPr>
        <c:crossAx val="82679680"/>
        <c:crosses val="autoZero"/>
        <c:auto val="1"/>
        <c:lblAlgn val="ctr"/>
        <c:lblOffset val="100"/>
        <c:tickLblSkip val="1"/>
        <c:tickMarkSkip val="1"/>
      </c:catAx>
      <c:valAx>
        <c:axId val="82679680"/>
        <c:scaling>
          <c:orientation val="minMax"/>
          <c:max val="100"/>
          <c:min val="0"/>
        </c:scaling>
        <c:axPos val="l"/>
        <c:majorGridlines>
          <c:spPr>
            <a:ln w="3175">
              <a:solidFill>
                <a:srgbClr val="000000"/>
              </a:solidFill>
              <a:prstDash val="solid"/>
            </a:ln>
          </c:spPr>
        </c:majorGridlines>
        <c:numFmt formatCode="0%" sourceLinked="0"/>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678144"/>
        <c:crosses val="autoZero"/>
        <c:crossBetween val="between"/>
        <c:majorUnit val="20"/>
        <c:minorUnit val="4"/>
        <c:dispUnits>
          <c:builtInUnit val="hundreds"/>
        </c:dispUnits>
      </c:valAx>
      <c:spPr>
        <a:solidFill>
          <a:schemeClr val="bg2">
            <a:lumMod val="90000"/>
          </a:schemeClr>
        </a:solidFill>
        <a:ln w="12700">
          <a:solidFill>
            <a:srgbClr val="C0C0C0"/>
          </a:solidFill>
          <a:prstDash val="solid"/>
        </a:ln>
      </c:spPr>
    </c:plotArea>
    <c:plotVisOnly val="1"/>
    <c:dispBlanksAs val="gap"/>
  </c:chart>
  <c:spPr>
    <a:solidFill>
      <a:srgbClr val="FFFFFF"/>
    </a:solidFill>
    <a:ln w="3175">
      <a:solidFill>
        <a:srgbClr val="000000"/>
      </a:solidFill>
      <a:prstDash val="solid"/>
    </a:ln>
    <a:effectLst>
      <a:outerShdw dist="35921" dir="2700000" algn="br">
        <a:srgbClr val="000000"/>
      </a:outerShdw>
    </a:effectLst>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056" footer="0.49212598450000056"/>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lang val="de-DE"/>
  <c:chart>
    <c:title>
      <c:tx>
        <c:rich>
          <a:bodyPr/>
          <a:lstStyle/>
          <a:p>
            <a:pPr>
              <a:defRPr sz="825" b="1" i="0" u="none" strike="noStrike" baseline="0">
                <a:solidFill>
                  <a:srgbClr val="000000"/>
                </a:solidFill>
                <a:latin typeface="Arial"/>
                <a:ea typeface="Arial"/>
                <a:cs typeface="Arial"/>
              </a:defRPr>
            </a:pPr>
            <a:r>
              <a:rPr lang="de-DE"/>
              <a:t>Auswertung der Datenschutzprüfung</a:t>
            </a:r>
          </a:p>
        </c:rich>
      </c:tx>
      <c:layout>
        <c:manualLayout>
          <c:xMode val="edge"/>
          <c:yMode val="edge"/>
          <c:x val="0.32739420935412039"/>
          <c:y val="3.5294060464664143E-2"/>
        </c:manualLayout>
      </c:layout>
      <c:spPr>
        <a:noFill/>
        <a:ln w="25400">
          <a:noFill/>
        </a:ln>
      </c:spPr>
    </c:title>
    <c:plotArea>
      <c:layout>
        <c:manualLayout>
          <c:layoutTarget val="inner"/>
          <c:xMode val="edge"/>
          <c:yMode val="edge"/>
          <c:x val="0.14476614699331877"/>
          <c:y val="0.25294153972532679"/>
          <c:w val="0.82405345211581438"/>
          <c:h val="0.34705932194870481"/>
        </c:manualLayout>
      </c:layout>
      <c:barChart>
        <c:barDir val="col"/>
        <c:grouping val="percentStacked"/>
        <c:ser>
          <c:idx val="0"/>
          <c:order val="0"/>
          <c:tx>
            <c:strRef>
              <c:f>Diagramme!$N$7</c:f>
              <c:strCache>
                <c:ptCount val="1"/>
                <c:pt idx="0">
                  <c:v>ja</c:v>
                </c:pt>
              </c:strCache>
            </c:strRef>
          </c:tx>
          <c:spPr>
            <a:solidFill>
              <a:srgbClr val="00B050"/>
            </a:solidFill>
            <a:ln w="12700">
              <a:solidFill>
                <a:srgbClr val="000000"/>
              </a:solidFill>
              <a:prstDash val="solid"/>
            </a:ln>
            <a:effectLst>
              <a:outerShdw dist="35921" dir="2700000" algn="br">
                <a:srgbClr val="000000"/>
              </a:outerShdw>
            </a:effectLst>
          </c:spPr>
          <c:cat>
            <c:strRef>
              <c:f>Diagramme!$M$9:$M$18</c:f>
              <c:strCache>
                <c:ptCount val="10"/>
                <c:pt idx="0">
                  <c:v>Website ‒ § 5 TMG ‒ Impressum</c:v>
                </c:pt>
                <c:pt idx="1">
                  <c:v>Website ‒ § 13 TMG ‒ Datenschutzerklärung</c:v>
                </c:pt>
                <c:pt idx="2">
                  <c:v>Einwilligungen</c:v>
                </c:pt>
                <c:pt idx="3">
                  <c:v>Einwilligungen von Mitarbeitern</c:v>
                </c:pt>
                <c:pt idx="4">
                  <c:v>Website ‒ Sicherheit</c:v>
                </c:pt>
                <c:pt idx="5">
                  <c:v>Webtools ‒ Gefällt-mir-Button ‒ Webanalysetools</c:v>
                </c:pt>
                <c:pt idx="6">
                  <c:v>Fernabsatzverträge ‒ Informationspflichten</c:v>
                </c:pt>
                <c:pt idx="7">
                  <c:v>Verträge im elektronischen Geschäftsverkehr ‒</c:v>
                </c:pt>
                <c:pt idx="8">
                  <c:v>Preisangaben ‒ Pflichten gemäß Preisangabenverordnung (PAngV)</c:v>
                </c:pt>
                <c:pt idx="9">
                  <c:v>Sonstige Pflichten</c:v>
                </c:pt>
              </c:strCache>
            </c:strRef>
          </c:cat>
          <c:val>
            <c:numRef>
              <c:f>Diagramme!$N$9:$N$18</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0-5D6F-4065-84AC-6707965C1570}"/>
            </c:ext>
          </c:extLst>
        </c:ser>
        <c:ser>
          <c:idx val="1"/>
          <c:order val="1"/>
          <c:tx>
            <c:strRef>
              <c:f>Diagramme!$O$7:$O$7</c:f>
              <c:strCache>
                <c:ptCount val="1"/>
                <c:pt idx="0">
                  <c:v>teilweise</c:v>
                </c:pt>
              </c:strCache>
            </c:strRef>
          </c:tx>
          <c:spPr>
            <a:solidFill>
              <a:srgbClr val="FFFF00"/>
            </a:solidFill>
            <a:ln w="12700">
              <a:solidFill>
                <a:srgbClr val="000000"/>
              </a:solidFill>
              <a:prstDash val="solid"/>
            </a:ln>
            <a:effectLst>
              <a:outerShdw dist="35921" dir="2700000" algn="br">
                <a:srgbClr val="000000"/>
              </a:outerShdw>
            </a:effectLst>
          </c:spPr>
          <c:cat>
            <c:strRef>
              <c:f>Diagramme!$M$9:$M$18</c:f>
              <c:strCache>
                <c:ptCount val="10"/>
                <c:pt idx="0">
                  <c:v>Website ‒ § 5 TMG ‒ Impressum</c:v>
                </c:pt>
                <c:pt idx="1">
                  <c:v>Website ‒ § 13 TMG ‒ Datenschutzerklärung</c:v>
                </c:pt>
                <c:pt idx="2">
                  <c:v>Einwilligungen</c:v>
                </c:pt>
                <c:pt idx="3">
                  <c:v>Einwilligungen von Mitarbeitern</c:v>
                </c:pt>
                <c:pt idx="4">
                  <c:v>Website ‒ Sicherheit</c:v>
                </c:pt>
                <c:pt idx="5">
                  <c:v>Webtools ‒ Gefällt-mir-Button ‒ Webanalysetools</c:v>
                </c:pt>
                <c:pt idx="6">
                  <c:v>Fernabsatzverträge ‒ Informationspflichten</c:v>
                </c:pt>
                <c:pt idx="7">
                  <c:v>Verträge im elektronischen Geschäftsverkehr ‒</c:v>
                </c:pt>
                <c:pt idx="8">
                  <c:v>Preisangaben ‒ Pflichten gemäß Preisangabenverordnung (PAngV)</c:v>
                </c:pt>
                <c:pt idx="9">
                  <c:v>Sonstige Pflichten</c:v>
                </c:pt>
              </c:strCache>
            </c:strRef>
          </c:cat>
          <c:val>
            <c:numRef>
              <c:f>Diagramme!$O$9:$O$18</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1-5D6F-4065-84AC-6707965C1570}"/>
            </c:ext>
          </c:extLst>
        </c:ser>
        <c:ser>
          <c:idx val="2"/>
          <c:order val="2"/>
          <c:tx>
            <c:strRef>
              <c:f>Diagramme!$P$7</c:f>
              <c:strCache>
                <c:ptCount val="1"/>
                <c:pt idx="0">
                  <c:v>nein</c:v>
                </c:pt>
              </c:strCache>
            </c:strRef>
          </c:tx>
          <c:spPr>
            <a:solidFill>
              <a:srgbClr val="FF0000"/>
            </a:solidFill>
            <a:ln w="12700">
              <a:solidFill>
                <a:srgbClr val="000000"/>
              </a:solidFill>
              <a:prstDash val="solid"/>
            </a:ln>
            <a:effectLst>
              <a:outerShdw dist="35921" dir="2700000" algn="br">
                <a:srgbClr val="000000"/>
              </a:outerShdw>
            </a:effectLst>
          </c:spPr>
          <c:cat>
            <c:strRef>
              <c:f>Diagramme!$M$9:$M$18</c:f>
              <c:strCache>
                <c:ptCount val="10"/>
                <c:pt idx="0">
                  <c:v>Website ‒ § 5 TMG ‒ Impressum</c:v>
                </c:pt>
                <c:pt idx="1">
                  <c:v>Website ‒ § 13 TMG ‒ Datenschutzerklärung</c:v>
                </c:pt>
                <c:pt idx="2">
                  <c:v>Einwilligungen</c:v>
                </c:pt>
                <c:pt idx="3">
                  <c:v>Einwilligungen von Mitarbeitern</c:v>
                </c:pt>
                <c:pt idx="4">
                  <c:v>Website ‒ Sicherheit</c:v>
                </c:pt>
                <c:pt idx="5">
                  <c:v>Webtools ‒ Gefällt-mir-Button ‒ Webanalysetools</c:v>
                </c:pt>
                <c:pt idx="6">
                  <c:v>Fernabsatzverträge ‒ Informationspflichten</c:v>
                </c:pt>
                <c:pt idx="7">
                  <c:v>Verträge im elektronischen Geschäftsverkehr ‒</c:v>
                </c:pt>
                <c:pt idx="8">
                  <c:v>Preisangaben ‒ Pflichten gemäß Preisangabenverordnung (PAngV)</c:v>
                </c:pt>
                <c:pt idx="9">
                  <c:v>Sonstige Pflichten</c:v>
                </c:pt>
              </c:strCache>
            </c:strRef>
          </c:cat>
          <c:val>
            <c:numRef>
              <c:f>Diagramme!$P$9:$P$18</c:f>
              <c:numCache>
                <c:formatCode>General</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02-5D6F-4065-84AC-6707965C1570}"/>
            </c:ext>
          </c:extLst>
        </c:ser>
        <c:dLbls/>
        <c:overlap val="100"/>
        <c:axId val="83600896"/>
        <c:axId val="83602432"/>
      </c:barChart>
      <c:catAx>
        <c:axId val="83600896"/>
        <c:scaling>
          <c:orientation val="minMax"/>
        </c:scaling>
        <c:axPos val="b"/>
        <c:numFmt formatCode="General" sourceLinked="1"/>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de-DE"/>
          </a:p>
        </c:txPr>
        <c:crossAx val="83602432"/>
        <c:crosses val="autoZero"/>
        <c:auto val="1"/>
        <c:lblAlgn val="ctr"/>
        <c:lblOffset val="100"/>
        <c:tickLblSkip val="1"/>
        <c:tickMarkSkip val="1"/>
      </c:catAx>
      <c:valAx>
        <c:axId val="83602432"/>
        <c:scaling>
          <c:orientation val="minMax"/>
          <c:max val="1"/>
        </c:scaling>
        <c:axPos val="l"/>
        <c:majorGridlines>
          <c:spPr>
            <a:ln w="3175">
              <a:solidFill>
                <a:srgbClr val="000000"/>
              </a:solidFill>
              <a:prstDash val="solid"/>
            </a:ln>
          </c:spPr>
        </c:majorGridlines>
        <c:numFmt formatCode="0%" sourceLinked="0"/>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3600896"/>
        <c:crosses val="autoZero"/>
        <c:crossBetween val="between"/>
        <c:majorUnit val="0.2"/>
      </c:valAx>
      <c:spPr>
        <a:solidFill>
          <a:schemeClr val="bg2">
            <a:lumMod val="90000"/>
          </a:schemeClr>
        </a:solidFill>
        <a:ln w="12700">
          <a:solidFill>
            <a:srgbClr val="C0C0C0"/>
          </a:solidFill>
          <a:prstDash val="solid"/>
        </a:ln>
      </c:spPr>
    </c:plotArea>
    <c:legend>
      <c:legendPos val="r"/>
      <c:layout>
        <c:manualLayout>
          <c:xMode val="edge"/>
          <c:yMode val="edge"/>
          <c:x val="0.37861915367483301"/>
          <c:y val="0.12654320987654324"/>
          <c:w val="0.35412026726057916"/>
          <c:h val="6.1728395061728392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chart>
  <c:spPr>
    <a:solidFill>
      <a:srgbClr val="FFFFFF"/>
    </a:solidFill>
    <a:ln w="3175">
      <a:solidFill>
        <a:srgbClr val="000000"/>
      </a:solidFill>
      <a:prstDash val="solid"/>
    </a:ln>
    <a:effectLst>
      <a:outerShdw dist="35921" dir="2700000" algn="br">
        <a:srgbClr val="000000"/>
      </a:outerShdw>
    </a:effectLst>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56" l="0.78740157499999996" r="0.78740157499999996" t="0.98425196899999956" header="0.49212598450000056" footer="0.49212598450000056"/>
    <c:pageSetup paperSize="9" orientation="landscape"/>
  </c:printSettings>
</c:chartSpace>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31</xdr:col>
      <xdr:colOff>514350</xdr:colOff>
      <xdr:row>49</xdr:row>
      <xdr:rowOff>85724</xdr:rowOff>
    </xdr:to>
    <xdr:sp macro="" textlink="">
      <xdr:nvSpPr>
        <xdr:cNvPr id="2" name="Textfeld 1">
          <a:extLst>
            <a:ext uri="{FF2B5EF4-FFF2-40B4-BE49-F238E27FC236}">
              <a16:creationId xmlns="" xmlns:a16="http://schemas.microsoft.com/office/drawing/2014/main" id="{00000000-0008-0000-0000-000002000000}"/>
            </a:ext>
          </a:extLst>
        </xdr:cNvPr>
        <xdr:cNvSpPr txBox="1"/>
      </xdr:nvSpPr>
      <xdr:spPr>
        <a:xfrm>
          <a:off x="0" y="0"/>
          <a:ext cx="16040100" cy="87820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9526</xdr:colOff>
      <xdr:row>1</xdr:row>
      <xdr:rowOff>28574</xdr:rowOff>
    </xdr:from>
    <xdr:to>
      <xdr:col>17</xdr:col>
      <xdr:colOff>9525</xdr:colOff>
      <xdr:row>40</xdr:row>
      <xdr:rowOff>133350</xdr:rowOff>
    </xdr:to>
    <xdr:sp macro="" textlink="">
      <xdr:nvSpPr>
        <xdr:cNvPr id="92567" name="Text Box 7">
          <a:extLst>
            <a:ext uri="{FF2B5EF4-FFF2-40B4-BE49-F238E27FC236}">
              <a16:creationId xmlns="" xmlns:a16="http://schemas.microsoft.com/office/drawing/2014/main" id="{00000000-0008-0000-0100-000097690100}"/>
            </a:ext>
          </a:extLst>
        </xdr:cNvPr>
        <xdr:cNvSpPr txBox="1">
          <a:spLocks noChangeArrowheads="1"/>
        </xdr:cNvSpPr>
      </xdr:nvSpPr>
      <xdr:spPr bwMode="auto">
        <a:xfrm>
          <a:off x="7200901" y="238124"/>
          <a:ext cx="2857499" cy="7477126"/>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de-DE" sz="800" b="1" i="0" u="none" strike="noStrike" baseline="0">
              <a:solidFill>
                <a:srgbClr val="C00000"/>
              </a:solidFill>
              <a:latin typeface="Arial" pitchFamily="34" charset="0"/>
              <a:cs typeface="Arial" pitchFamily="34" charset="0"/>
            </a:rPr>
            <a:t>Änderungen:</a:t>
          </a:r>
          <a:endParaRPr lang="de-DE" sz="800" b="0" i="0" u="none" strike="noStrike" baseline="0">
            <a:solidFill>
              <a:srgbClr val="C00000"/>
            </a:solidFill>
            <a:latin typeface="Arial" pitchFamily="34" charset="0"/>
            <a:cs typeface="Arial" pitchFamily="34" charset="0"/>
          </a:endParaRPr>
        </a:p>
        <a:p>
          <a:pPr algn="l" rtl="0">
            <a:defRPr sz="1000"/>
          </a:pPr>
          <a:endParaRPr lang="de-DE" sz="800" b="0" i="0" u="none" strike="noStrike" baseline="0">
            <a:solidFill>
              <a:srgbClr val="000000"/>
            </a:solidFill>
            <a:latin typeface="Arial" pitchFamily="34" charset="0"/>
            <a:cs typeface="Arial" pitchFamily="34" charset="0"/>
          </a:endParaRPr>
        </a:p>
        <a:p>
          <a:pPr algn="l" rtl="0">
            <a:defRPr sz="1000"/>
          </a:pPr>
          <a:r>
            <a:rPr lang="de-DE" sz="800" b="1" i="0" u="none" strike="noStrike" baseline="0">
              <a:solidFill>
                <a:srgbClr val="0070C0"/>
              </a:solidFill>
              <a:latin typeface="Arial" pitchFamily="34" charset="0"/>
              <a:cs typeface="Arial" pitchFamily="34" charset="0"/>
            </a:rPr>
            <a:t>Version  v0.73 vom 2011-06-14:  </a:t>
          </a:r>
          <a:r>
            <a:rPr lang="de-DE" sz="800" b="0" i="0" u="none" strike="noStrike" baseline="0">
              <a:solidFill>
                <a:srgbClr val="0070C0"/>
              </a:solidFill>
              <a:latin typeface="Arial" pitchFamily="34" charset="0"/>
              <a:cs typeface="Arial" pitchFamily="34" charset="0"/>
            </a:rPr>
            <a:t> </a:t>
          </a:r>
        </a:p>
        <a:p>
          <a:pPr marL="0" marR="0" indent="0" algn="l" defTabSz="914400" rtl="0" eaLnBrk="1" fontAlgn="auto" latinLnBrk="0" hangingPunct="1">
            <a:lnSpc>
              <a:spcPct val="100000"/>
            </a:lnSpc>
            <a:spcBef>
              <a:spcPts val="0"/>
            </a:spcBef>
            <a:spcAft>
              <a:spcPts val="0"/>
            </a:spcAft>
            <a:buClrTx/>
            <a:buSzTx/>
            <a:buFontTx/>
            <a:buNone/>
            <a:tabLst/>
            <a:defRPr sz="1000"/>
          </a:pPr>
          <a:r>
            <a:rPr lang="de-DE" sz="800" b="0" i="0" baseline="0">
              <a:effectLst/>
              <a:latin typeface="Arial" pitchFamily="34" charset="0"/>
              <a:ea typeface="+mn-ea"/>
              <a:cs typeface="Arial" pitchFamily="34" charset="0"/>
            </a:rPr>
            <a:t>Struktur neu aufgebaut, neue Fragen aufgenommen.</a:t>
          </a:r>
          <a:endParaRPr lang="de-DE" sz="800">
            <a:effectLst/>
            <a:latin typeface="Arial" pitchFamily="34" charset="0"/>
            <a:cs typeface="Arial" pitchFamily="34" charset="0"/>
          </a:endParaRPr>
        </a:p>
        <a:p>
          <a:pPr algn="l" rtl="0">
            <a:defRPr sz="1000"/>
          </a:pPr>
          <a:r>
            <a:rPr lang="de-DE" sz="800" b="0" i="0" u="none" strike="noStrike" baseline="0">
              <a:solidFill>
                <a:srgbClr val="000000"/>
              </a:solidFill>
              <a:latin typeface="Arial" pitchFamily="34" charset="0"/>
              <a:cs typeface="Arial" pitchFamily="34" charset="0"/>
            </a:rPr>
            <a:t>Demoversion mit direkter Freischaltung aufgenommen</a:t>
          </a:r>
        </a:p>
        <a:p>
          <a:pPr algn="l" rtl="0">
            <a:defRPr sz="1000"/>
          </a:pPr>
          <a:endParaRPr lang="de-DE" sz="800" b="0" i="0" u="none" strike="noStrike" baseline="0">
            <a:solidFill>
              <a:srgbClr val="0000FF"/>
            </a:solidFill>
            <a:latin typeface="Arial" pitchFamily="34" charset="0"/>
            <a:cs typeface="Arial" pitchFamily="34" charset="0"/>
          </a:endParaRPr>
        </a:p>
        <a:p>
          <a:pPr rtl="0"/>
          <a:r>
            <a:rPr lang="de-DE" sz="800" b="1" i="0" baseline="0">
              <a:solidFill>
                <a:srgbClr val="0070C0"/>
              </a:solidFill>
              <a:effectLst/>
              <a:latin typeface="Arial" pitchFamily="34" charset="0"/>
              <a:ea typeface="+mn-ea"/>
              <a:cs typeface="Arial" pitchFamily="34" charset="0"/>
            </a:rPr>
            <a:t>Version  v0.80 vom 2011-09-24: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pPr rtl="0"/>
          <a:r>
            <a:rPr lang="de-DE" sz="800" b="0" i="0" baseline="0">
              <a:effectLst/>
              <a:latin typeface="Arial" pitchFamily="34" charset="0"/>
              <a:ea typeface="+mn-ea"/>
              <a:cs typeface="Arial" pitchFamily="34" charset="0"/>
            </a:rPr>
            <a:t>auf Funktion geprüft, Auswertefehler behoben</a:t>
          </a:r>
          <a:br>
            <a:rPr lang="de-DE" sz="800" b="0" i="0" baseline="0">
              <a:effectLst/>
              <a:latin typeface="Arial" pitchFamily="34" charset="0"/>
              <a:ea typeface="+mn-ea"/>
              <a:cs typeface="Arial" pitchFamily="34" charset="0"/>
            </a:rPr>
          </a:br>
          <a:r>
            <a:rPr lang="de-DE" sz="800" b="0" i="0" baseline="0">
              <a:solidFill>
                <a:srgbClr val="0000FF"/>
              </a:solidFill>
              <a:effectLst/>
              <a:latin typeface="Arial" pitchFamily="34" charset="0"/>
              <a:ea typeface="+mn-ea"/>
              <a:cs typeface="Arial" pitchFamily="34" charset="0"/>
            </a:rPr>
            <a:t/>
          </a:r>
          <a:br>
            <a:rPr lang="de-DE" sz="800" b="0" i="0" baseline="0">
              <a:solidFill>
                <a:srgbClr val="0000FF"/>
              </a:solidFill>
              <a:effectLst/>
              <a:latin typeface="Arial" pitchFamily="34" charset="0"/>
              <a:ea typeface="+mn-ea"/>
              <a:cs typeface="Arial" pitchFamily="34" charset="0"/>
            </a:rPr>
          </a:br>
          <a:r>
            <a:rPr lang="de-DE" sz="800" b="1" i="0" baseline="0">
              <a:solidFill>
                <a:srgbClr val="0070C0"/>
              </a:solidFill>
              <a:effectLst/>
              <a:latin typeface="Arial" pitchFamily="34" charset="0"/>
              <a:ea typeface="+mn-ea"/>
              <a:cs typeface="Arial" pitchFamily="34" charset="0"/>
            </a:rPr>
            <a:t>Version  v0.81 vom 2011-10-23: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auf Funktion geprüft, grafische Fehler in der Checkliste behoben, sperren der Eingabe geprüft</a:t>
          </a:r>
          <a:endParaRPr lang="de-DE" sz="800">
            <a:effectLst/>
            <a:latin typeface="Arial" pitchFamily="34" charset="0"/>
            <a:cs typeface="Arial" pitchFamily="34" charset="0"/>
          </a:endParaRPr>
        </a:p>
        <a:p>
          <a:pPr rtl="0"/>
          <a:r>
            <a:rPr lang="de-DE" sz="800" b="0" i="0" baseline="0">
              <a:solidFill>
                <a:srgbClr val="0070C0"/>
              </a:solidFill>
              <a:effectLst/>
              <a:latin typeface="Arial" pitchFamily="34" charset="0"/>
              <a:ea typeface="+mn-ea"/>
              <a:cs typeface="Arial" pitchFamily="34" charset="0"/>
            </a:rPr>
            <a:t/>
          </a:r>
          <a:br>
            <a:rPr lang="de-DE" sz="800" b="0" i="0" baseline="0">
              <a:solidFill>
                <a:srgbClr val="0070C0"/>
              </a:solidFill>
              <a:effectLst/>
              <a:latin typeface="Arial" pitchFamily="34" charset="0"/>
              <a:ea typeface="+mn-ea"/>
              <a:cs typeface="Arial" pitchFamily="34" charset="0"/>
            </a:rPr>
          </a:br>
          <a:r>
            <a:rPr lang="de-DE" sz="800" b="1" i="0" baseline="0">
              <a:solidFill>
                <a:srgbClr val="0070C0"/>
              </a:solidFill>
              <a:effectLst/>
              <a:latin typeface="Arial" pitchFamily="34" charset="0"/>
              <a:ea typeface="+mn-ea"/>
              <a:cs typeface="Arial" pitchFamily="34" charset="0"/>
            </a:rPr>
            <a:t>Version  v1.00 vom 2011-10-24: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Freischaltung geändert, Copyright angepasst</a:t>
          </a:r>
        </a:p>
        <a:p>
          <a:endParaRPr lang="de-DE" sz="800" b="0" i="0" baseline="0">
            <a:solidFill>
              <a:srgbClr val="0000FF"/>
            </a:solidFill>
            <a:effectLst/>
            <a:latin typeface="Arial" pitchFamily="34" charset="0"/>
            <a:ea typeface="+mn-ea"/>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v1.01 vom 2011-10-25: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In Tabellenblatt "Checkliste" Formatierung angepasst</a:t>
          </a:r>
          <a:endParaRPr lang="de-DE" sz="800">
            <a:effectLst/>
            <a:latin typeface="Arial" pitchFamily="34" charset="0"/>
            <a:cs typeface="Arial" pitchFamily="34" charset="0"/>
          </a:endParaRPr>
        </a:p>
        <a:p>
          <a:endParaRPr lang="de-DE" sz="800">
            <a:solidFill>
              <a:srgbClr val="0000FF"/>
            </a:solidFill>
            <a:effectLst/>
            <a:latin typeface="Arial" pitchFamily="34" charset="0"/>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v1.02 vom 2011-10-26: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In Tabellenblatt "Fehlerkontrolle" Formatierung angepasst</a:t>
          </a:r>
          <a:endParaRPr lang="de-DE" sz="800">
            <a:effectLst/>
            <a:latin typeface="Arial" pitchFamily="34" charset="0"/>
            <a:cs typeface="Arial" pitchFamily="34" charset="0"/>
          </a:endParaRPr>
        </a:p>
        <a:p>
          <a:endParaRPr lang="de-DE" sz="800">
            <a:effectLst/>
            <a:latin typeface="Arial" pitchFamily="34" charset="0"/>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v1.03 vom 2012-02-19: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Design angepasst</a:t>
          </a:r>
        </a:p>
        <a:p>
          <a:r>
            <a:rPr lang="de-DE" sz="800" b="0" i="0" baseline="0">
              <a:solidFill>
                <a:srgbClr val="0070C0"/>
              </a:solidFill>
              <a:effectLst/>
              <a:latin typeface="Arial" pitchFamily="34" charset="0"/>
              <a:ea typeface="+mn-ea"/>
              <a:cs typeface="Arial" pitchFamily="34" charset="0"/>
            </a:rPr>
            <a:t> </a:t>
          </a:r>
        </a:p>
        <a:p>
          <a:pPr rtl="0"/>
          <a:r>
            <a:rPr lang="de-DE" sz="800" b="1" i="0" baseline="0">
              <a:solidFill>
                <a:srgbClr val="0070C0"/>
              </a:solidFill>
              <a:effectLst/>
              <a:latin typeface="Arial" pitchFamily="34" charset="0"/>
              <a:ea typeface="+mn-ea"/>
              <a:cs typeface="Arial" pitchFamily="34" charset="0"/>
            </a:rPr>
            <a:t>Version  v1.04 vom 2012-02-21: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Funktion "Doppelklick mit der Maus" eingebaut</a:t>
          </a:r>
          <a:endParaRPr lang="de-DE" sz="800">
            <a:effectLst/>
            <a:latin typeface="Arial" pitchFamily="34" charset="0"/>
            <a:cs typeface="Arial" pitchFamily="34" charset="0"/>
          </a:endParaRPr>
        </a:p>
        <a:p>
          <a:pPr rtl="0"/>
          <a:endParaRPr lang="de-DE" sz="800" b="1" i="0" baseline="0">
            <a:effectLst/>
            <a:latin typeface="Arial" pitchFamily="34" charset="0"/>
            <a:ea typeface="+mn-ea"/>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v1.05 vom 2012-02-24: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Fragen in der Checkliste erweitert </a:t>
          </a:r>
          <a:endParaRPr lang="de-DE" sz="800">
            <a:effectLst/>
            <a:latin typeface="Arial" pitchFamily="34" charset="0"/>
            <a:cs typeface="Arial" pitchFamily="34" charset="0"/>
          </a:endParaRPr>
        </a:p>
        <a:p>
          <a:pPr rtl="0"/>
          <a:endParaRPr lang="de-DE" sz="800" b="1" i="0" baseline="0">
            <a:effectLst/>
            <a:latin typeface="Arial" pitchFamily="34" charset="0"/>
            <a:ea typeface="+mn-ea"/>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v1.10 vom 2012-02-29: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neue Struktur aufgebaut </a:t>
          </a:r>
          <a:endParaRPr lang="de-DE" sz="800">
            <a:effectLst/>
            <a:latin typeface="Arial" pitchFamily="34" charset="0"/>
            <a:cs typeface="Arial" pitchFamily="34" charset="0"/>
          </a:endParaRPr>
        </a:p>
        <a:p>
          <a:pPr rtl="0"/>
          <a:endParaRPr lang="de-DE" sz="800" b="1" i="0" baseline="0">
            <a:solidFill>
              <a:srgbClr val="0070C0"/>
            </a:solidFill>
            <a:effectLst/>
            <a:latin typeface="Arial" pitchFamily="34" charset="0"/>
            <a:ea typeface="+mn-ea"/>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v1.11 vom 2012-03-01: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neue Fragen hinzugefügt, optische Anpassungen durchgeführt</a:t>
          </a:r>
        </a:p>
        <a:p>
          <a:endParaRPr lang="de-DE" sz="800" b="0" i="0" baseline="0">
            <a:effectLst/>
            <a:latin typeface="Arial" pitchFamily="34" charset="0"/>
            <a:ea typeface="+mn-ea"/>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v1.12 vom 2012-03-02: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pPr rtl="0"/>
          <a:r>
            <a:rPr lang="de-DE" sz="800" b="0" i="0" baseline="0">
              <a:effectLst/>
              <a:latin typeface="Arial" pitchFamily="34" charset="0"/>
              <a:ea typeface="+mn-ea"/>
              <a:cs typeface="Arial" pitchFamily="34" charset="0"/>
            </a:rPr>
            <a:t>Register neu beschriftet und Hilfetexte hinzugefügt</a:t>
          </a:r>
        </a:p>
        <a:p>
          <a:pPr rtl="0"/>
          <a:endParaRPr lang="de-DE" sz="800" b="0" i="0" baseline="0">
            <a:effectLst/>
            <a:latin typeface="Arial" pitchFamily="34" charset="0"/>
            <a:ea typeface="+mn-ea"/>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v1.13 vom 2012-03-21: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Korrekturen eingearbeitet, Prüfung des Tools durchgeführt</a:t>
          </a:r>
        </a:p>
        <a:p>
          <a:pPr rtl="0"/>
          <a:r>
            <a:rPr lang="de-DE" sz="800" b="0" i="0" baseline="0">
              <a:effectLst/>
              <a:latin typeface="Arial" pitchFamily="34" charset="0"/>
              <a:ea typeface="+mn-ea"/>
              <a:cs typeface="Arial" pitchFamily="34" charset="0"/>
            </a:rPr>
            <a:t/>
          </a:r>
          <a:br>
            <a:rPr lang="de-DE" sz="800" b="0" i="0" baseline="0">
              <a:effectLst/>
              <a:latin typeface="Arial" pitchFamily="34" charset="0"/>
              <a:ea typeface="+mn-ea"/>
              <a:cs typeface="Arial" pitchFamily="34" charset="0"/>
            </a:rPr>
          </a:br>
          <a:r>
            <a:rPr lang="de-DE" sz="800" b="1" i="0" baseline="0">
              <a:solidFill>
                <a:srgbClr val="0070C0"/>
              </a:solidFill>
              <a:effectLst/>
              <a:latin typeface="Arial" pitchFamily="34" charset="0"/>
              <a:ea typeface="+mn-ea"/>
              <a:cs typeface="Arial" pitchFamily="34" charset="0"/>
            </a:rPr>
            <a:t>Version  v1.20 vom 2012-03-28: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Funktionsprüfung durchgeführt</a:t>
          </a:r>
        </a:p>
        <a:p>
          <a:endParaRPr lang="de-DE" sz="800">
            <a:effectLst/>
            <a:latin typeface="Arial" pitchFamily="34" charset="0"/>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v1.21 vom 2012-04-04: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Fehler in der Auswertung Pkt. 5.6 - 5.10 behoben</a:t>
          </a:r>
        </a:p>
        <a:p>
          <a:endParaRPr lang="de-DE" sz="800" b="0" i="0" baseline="0">
            <a:effectLst/>
            <a:latin typeface="Arial" pitchFamily="34" charset="0"/>
            <a:ea typeface="+mn-ea"/>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v1.23 vom 2012-05-04: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Fehler im Doppel-Mouse-Klick ab Zeile 930behoben</a:t>
          </a:r>
        </a:p>
        <a:p>
          <a:endParaRPr lang="de-DE" sz="800" b="0" i="0" baseline="0">
            <a:solidFill>
              <a:srgbClr val="0070C0"/>
            </a:solidFill>
            <a:effectLst/>
            <a:latin typeface="Arial" pitchFamily="34" charset="0"/>
            <a:ea typeface="+mn-ea"/>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v1.23 vom 2012-05-04: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optische Anpassung der tabelle "Lizenz" vorgenommen</a:t>
          </a:r>
        </a:p>
        <a:p>
          <a:endParaRPr lang="de-DE" sz="800" b="0" i="0" u="none" strike="noStrike" baseline="0">
            <a:solidFill>
              <a:srgbClr val="0070C0"/>
            </a:solidFill>
            <a:effectLst/>
            <a:latin typeface="Arial" pitchFamily="34" charset="0"/>
            <a:ea typeface="+mn-ea"/>
            <a:cs typeface="Arial" pitchFamily="34" charset="0"/>
          </a:endParaRPr>
        </a:p>
        <a:p>
          <a:pPr rtl="0"/>
          <a:r>
            <a:rPr lang="de-DE" sz="800" b="1" i="0" baseline="0">
              <a:solidFill>
                <a:srgbClr val="0070C0"/>
              </a:solidFill>
              <a:effectLst/>
              <a:latin typeface="Arial" pitchFamily="34" charset="0"/>
              <a:ea typeface="+mn-ea"/>
              <a:cs typeface="Arial" pitchFamily="34" charset="0"/>
            </a:rPr>
            <a:t>Version  v1.24 vom 2013-01-12:  </a:t>
          </a:r>
          <a:r>
            <a:rPr lang="de-DE" sz="800" b="0" i="0" baseline="0">
              <a:solidFill>
                <a:srgbClr val="0070C0"/>
              </a:solidFill>
              <a:effectLst/>
              <a:latin typeface="Arial" pitchFamily="34" charset="0"/>
              <a:ea typeface="+mn-ea"/>
              <a:cs typeface="Arial" pitchFamily="34" charset="0"/>
            </a:rPr>
            <a:t> </a:t>
          </a:r>
          <a:endParaRPr lang="de-DE" sz="800">
            <a:solidFill>
              <a:srgbClr val="0070C0"/>
            </a:solidFill>
            <a:effectLst/>
            <a:latin typeface="Arial" pitchFamily="34" charset="0"/>
            <a:cs typeface="Arial" pitchFamily="34" charset="0"/>
          </a:endParaRPr>
        </a:p>
        <a:p>
          <a:r>
            <a:rPr lang="de-DE" sz="800" b="0" i="0" baseline="0">
              <a:effectLst/>
              <a:latin typeface="Arial" pitchFamily="34" charset="0"/>
              <a:ea typeface="+mn-ea"/>
              <a:cs typeface="Arial" pitchFamily="34" charset="0"/>
            </a:rPr>
            <a:t>Code bereinigt</a:t>
          </a:r>
          <a:br>
            <a:rPr lang="de-DE" sz="800" b="0" i="0" baseline="0">
              <a:effectLst/>
              <a:latin typeface="Arial" pitchFamily="34" charset="0"/>
              <a:ea typeface="+mn-ea"/>
              <a:cs typeface="Arial" pitchFamily="34" charset="0"/>
            </a:rPr>
          </a:br>
          <a:endParaRPr lang="de-DE" sz="800">
            <a:solidFill>
              <a:srgbClr val="0070C0"/>
            </a:solidFill>
            <a:effectLst/>
            <a:latin typeface="Arial" panose="020B0604020202020204" pitchFamily="34" charset="0"/>
            <a:cs typeface="Arial" panose="020B0604020202020204" pitchFamily="34" charset="0"/>
          </a:endParaRPr>
        </a:p>
        <a:p>
          <a:pPr rtl="0"/>
          <a:r>
            <a:rPr lang="de-DE" sz="800" b="1" i="0" baseline="0">
              <a:solidFill>
                <a:srgbClr val="0070C0"/>
              </a:solidFill>
              <a:effectLst/>
              <a:latin typeface="Arial" panose="020B0604020202020204" pitchFamily="34" charset="0"/>
              <a:ea typeface="+mn-ea"/>
              <a:cs typeface="Arial" panose="020B0604020202020204" pitchFamily="34" charset="0"/>
            </a:rPr>
            <a:t>Version  v1.25 vom 2014-01-21:  </a:t>
          </a:r>
          <a:r>
            <a:rPr lang="de-DE" sz="800" b="0" i="0" baseline="0">
              <a:solidFill>
                <a:srgbClr val="0070C0"/>
              </a:solidFill>
              <a:effectLst/>
              <a:latin typeface="Arial" panose="020B0604020202020204" pitchFamily="34" charset="0"/>
              <a:ea typeface="+mn-ea"/>
              <a:cs typeface="Arial" panose="020B0604020202020204" pitchFamily="34" charset="0"/>
            </a:rPr>
            <a:t> </a:t>
          </a:r>
          <a:endParaRPr lang="de-DE" sz="800">
            <a:solidFill>
              <a:srgbClr val="0070C0"/>
            </a:solidFill>
            <a:effectLst/>
            <a:latin typeface="Arial" panose="020B0604020202020204" pitchFamily="34" charset="0"/>
            <a:cs typeface="Arial" panose="020B0604020202020204" pitchFamily="34" charset="0"/>
          </a:endParaRPr>
        </a:p>
        <a:p>
          <a:r>
            <a:rPr lang="de-DE" sz="800" b="0" i="0" baseline="0">
              <a:effectLst/>
              <a:latin typeface="Arial" panose="020B0604020202020204" pitchFamily="34" charset="0"/>
              <a:ea typeface="+mn-ea"/>
              <a:cs typeface="Arial" panose="020B0604020202020204" pitchFamily="34" charset="0"/>
            </a:rPr>
            <a:t>Fehler bei DropDown-Liste ab Zeile 126 bereinigt</a:t>
          </a:r>
        </a:p>
        <a:p>
          <a:endParaRPr lang="de-DE" sz="800">
            <a:effectLst/>
            <a:latin typeface="Arial" panose="020B0604020202020204" pitchFamily="34" charset="0"/>
            <a:cs typeface="Arial" panose="020B0604020202020204" pitchFamily="34" charset="0"/>
          </a:endParaRPr>
        </a:p>
        <a:p>
          <a:pPr rtl="0"/>
          <a:r>
            <a:rPr lang="de-DE" sz="800" b="1" i="0" baseline="0">
              <a:solidFill>
                <a:srgbClr val="0070C0"/>
              </a:solidFill>
              <a:effectLst/>
              <a:latin typeface="Arial" panose="020B0604020202020204" pitchFamily="34" charset="0"/>
              <a:ea typeface="+mn-ea"/>
              <a:cs typeface="Arial" panose="020B0604020202020204" pitchFamily="34" charset="0"/>
            </a:rPr>
            <a:t>Version  v1.25 vom 2014-01-21:  </a:t>
          </a:r>
          <a:r>
            <a:rPr lang="de-DE" sz="800" b="0" i="0" baseline="0">
              <a:solidFill>
                <a:srgbClr val="0070C0"/>
              </a:solidFill>
              <a:effectLst/>
              <a:latin typeface="Arial" panose="020B0604020202020204" pitchFamily="34" charset="0"/>
              <a:ea typeface="+mn-ea"/>
              <a:cs typeface="Arial" panose="020B0604020202020204" pitchFamily="34" charset="0"/>
            </a:rPr>
            <a:t> </a:t>
          </a:r>
          <a:endParaRPr lang="de-DE" sz="800">
            <a:solidFill>
              <a:srgbClr val="0070C0"/>
            </a:solidFill>
            <a:effectLst/>
            <a:latin typeface="Arial" panose="020B0604020202020204" pitchFamily="34" charset="0"/>
            <a:cs typeface="Arial" panose="020B0604020202020204" pitchFamily="34" charset="0"/>
          </a:endParaRPr>
        </a:p>
        <a:p>
          <a:r>
            <a:rPr lang="de-DE" sz="800" b="0" i="0" baseline="0">
              <a:effectLst/>
              <a:latin typeface="Arial" panose="020B0604020202020204" pitchFamily="34" charset="0"/>
              <a:ea typeface="+mn-ea"/>
              <a:cs typeface="Arial" panose="020B0604020202020204" pitchFamily="34" charset="0"/>
            </a:rPr>
            <a:t>Hinweis auf Änderung rechtlicher Vorgaben ab Pkt. 7.</a:t>
          </a:r>
          <a:endParaRPr lang="de-DE" sz="800" b="0" i="0" u="none" strike="noStrike" baseline="0">
            <a:solidFill>
              <a:srgbClr val="00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14</xdr:row>
      <xdr:rowOff>47626</xdr:rowOff>
    </xdr:from>
    <xdr:to>
      <xdr:col>7</xdr:col>
      <xdr:colOff>104774</xdr:colOff>
      <xdr:row>16</xdr:row>
      <xdr:rowOff>152401</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66675" y="2381251"/>
          <a:ext cx="1066799"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itchFamily="34" charset="0"/>
              <a:cs typeface="Arial" pitchFamily="34" charset="0"/>
            </a:rPr>
            <a:t>Die</a:t>
          </a:r>
          <a:r>
            <a:rPr lang="de-DE" sz="800" baseline="0">
              <a:latin typeface="Arial" pitchFamily="34" charset="0"/>
              <a:cs typeface="Arial" pitchFamily="34" charset="0"/>
            </a:rPr>
            <a:t> Kästchen können mit </a:t>
          </a:r>
          <a:br>
            <a:rPr lang="de-DE" sz="800" baseline="0">
              <a:latin typeface="Arial" pitchFamily="34" charset="0"/>
              <a:cs typeface="Arial" pitchFamily="34" charset="0"/>
            </a:rPr>
          </a:br>
          <a:r>
            <a:rPr lang="de-DE" sz="800" baseline="0">
              <a:latin typeface="Arial" pitchFamily="34" charset="0"/>
              <a:cs typeface="Arial" pitchFamily="34" charset="0"/>
            </a:rPr>
            <a:t>Mouse Doppelklick ausgefüllt werden.</a:t>
          </a:r>
          <a:endParaRPr lang="de-DE" sz="8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114300</xdr:colOff>
      <xdr:row>22</xdr:row>
      <xdr:rowOff>19050</xdr:rowOff>
    </xdr:from>
    <xdr:to>
      <xdr:col>18</xdr:col>
      <xdr:colOff>704850</xdr:colOff>
      <xdr:row>41</xdr:row>
      <xdr:rowOff>0</xdr:rowOff>
    </xdr:to>
    <xdr:graphicFrame macro="">
      <xdr:nvGraphicFramePr>
        <xdr:cNvPr id="1631233" name="Chart 63">
          <a:extLst>
            <a:ext uri="{FF2B5EF4-FFF2-40B4-BE49-F238E27FC236}">
              <a16:creationId xmlns="" xmlns:a16="http://schemas.microsoft.com/office/drawing/2014/main" id="{00000000-0008-0000-0500-000001E41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22</xdr:row>
      <xdr:rowOff>9525</xdr:rowOff>
    </xdr:from>
    <xdr:to>
      <xdr:col>12</xdr:col>
      <xdr:colOff>209550</xdr:colOff>
      <xdr:row>41</xdr:row>
      <xdr:rowOff>0</xdr:rowOff>
    </xdr:to>
    <xdr:graphicFrame macro="">
      <xdr:nvGraphicFramePr>
        <xdr:cNvPr id="1631234" name="Chart 64">
          <a:extLst>
            <a:ext uri="{FF2B5EF4-FFF2-40B4-BE49-F238E27FC236}">
              <a16:creationId xmlns="" xmlns:a16="http://schemas.microsoft.com/office/drawing/2014/main" id="{00000000-0008-0000-0500-000002E41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auditserver.de/" TargetMode="External"/><Relationship Id="rId1" Type="http://schemas.openxmlformats.org/officeDocument/2006/relationships/printerSettings" Target="../printerSettings/printerSettings2.bin"/><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eise.de/newsticker/meldung/Code-fuer-2-Klick-Empfehlungsbutton-von-Heise-ist-erhaeltlich-1337833.html" TargetMode="External"/><Relationship Id="rId1" Type="http://schemas.openxmlformats.org/officeDocument/2006/relationships/printerSettings" Target="../printerSettings/printerSettings6.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sheetPr codeName="Tabelle3">
    <tabColor indexed="13"/>
  </sheetPr>
  <dimension ref="A1:AG51"/>
  <sheetViews>
    <sheetView zoomScaleNormal="100" workbookViewId="0">
      <selection activeCell="H59" sqref="H59"/>
    </sheetView>
  </sheetViews>
  <sheetFormatPr baseColWidth="10" defaultRowHeight="12.75"/>
  <cols>
    <col min="1" max="1" width="8.5703125" style="328" customWidth="1"/>
    <col min="2" max="2" width="8.7109375" style="328" bestFit="1" customWidth="1"/>
    <col min="3" max="3" width="8.5703125" style="328" customWidth="1"/>
    <col min="4" max="4" width="8.85546875" style="328" customWidth="1"/>
    <col min="5" max="5" width="7.85546875" style="328" bestFit="1" customWidth="1"/>
    <col min="6" max="8" width="7.85546875" style="328" customWidth="1"/>
    <col min="9" max="9" width="5.7109375" style="328" customWidth="1"/>
    <col min="10" max="10" width="4.28515625" style="328" customWidth="1"/>
    <col min="11" max="11" width="6.7109375" style="328" customWidth="1"/>
    <col min="12" max="12" width="8.7109375" style="334" customWidth="1"/>
    <col min="13" max="14" width="8.7109375" style="328" bestFit="1" customWidth="1"/>
    <col min="15" max="16" width="4.28515625" style="328" customWidth="1"/>
    <col min="17" max="17" width="6.7109375" style="328" customWidth="1"/>
    <col min="18" max="18" width="8.5703125" style="328" customWidth="1"/>
    <col min="19" max="19" width="6.140625" style="328" customWidth="1"/>
    <col min="20" max="20" width="10.140625" style="328" bestFit="1" customWidth="1"/>
    <col min="21" max="22" width="5.7109375" style="328" customWidth="1"/>
    <col min="23" max="23" width="6.7109375" style="328" customWidth="1"/>
    <col min="24" max="26" width="8.85546875" style="328" customWidth="1"/>
    <col min="27" max="28" width="5.7109375" style="328" customWidth="1"/>
    <col min="29" max="29" width="4.7109375" style="328" customWidth="1"/>
    <col min="30" max="33" width="11.42578125" style="328"/>
  </cols>
  <sheetData>
    <row r="1" spans="1:33" s="247" customFormat="1" ht="15.75" customHeight="1">
      <c r="A1" s="671" t="str">
        <f>Lizenz!D28</f>
        <v>2C</v>
      </c>
      <c r="B1" s="671" t="str">
        <f>Lizenz!E28</f>
        <v>P6</v>
      </c>
      <c r="C1" s="671" t="str">
        <f>Lizenz!F28</f>
        <v>1A</v>
      </c>
      <c r="D1" s="671" t="str">
        <f>Lizenz!G28</f>
        <v>P2</v>
      </c>
      <c r="E1" s="671" t="str">
        <f>Lizenz!H28</f>
        <v>XH</v>
      </c>
      <c r="F1" s="672"/>
      <c r="G1" s="716">
        <f ca="1">SUM(ABC)</f>
        <v>0</v>
      </c>
      <c r="H1" s="672"/>
      <c r="I1" s="672"/>
      <c r="J1" s="672"/>
      <c r="K1" s="672"/>
      <c r="L1" s="673"/>
      <c r="M1" s="674" t="s">
        <v>147</v>
      </c>
      <c r="N1" s="672"/>
      <c r="O1" s="672"/>
      <c r="P1" s="672"/>
      <c r="Q1" s="672"/>
      <c r="R1" s="672"/>
      <c r="S1" s="672"/>
      <c r="T1" s="672"/>
      <c r="U1" s="672"/>
      <c r="V1" s="672"/>
      <c r="W1" s="672"/>
      <c r="X1" s="672"/>
      <c r="Y1" s="672"/>
      <c r="Z1" s="675"/>
      <c r="AA1" s="675"/>
      <c r="AB1" s="675"/>
      <c r="AC1" s="675"/>
      <c r="AD1" s="575"/>
      <c r="AE1" s="327"/>
      <c r="AF1" s="327"/>
      <c r="AG1" s="327"/>
    </row>
    <row r="2" spans="1:33" ht="14.25">
      <c r="A2" s="676"/>
      <c r="B2" s="676"/>
      <c r="C2" s="676"/>
      <c r="D2" s="676"/>
      <c r="E2" s="676"/>
      <c r="F2" s="676"/>
      <c r="G2" s="677"/>
      <c r="H2" s="672"/>
      <c r="I2" s="678"/>
      <c r="J2" s="678"/>
      <c r="K2" s="678"/>
      <c r="L2" s="679"/>
      <c r="M2" s="680" t="s">
        <v>146</v>
      </c>
      <c r="N2" s="678"/>
      <c r="O2" s="678"/>
      <c r="P2" s="678"/>
      <c r="Q2" s="678"/>
      <c r="R2" s="678"/>
      <c r="S2" s="678"/>
      <c r="T2" s="678"/>
      <c r="U2" s="678"/>
      <c r="V2" s="678"/>
      <c r="W2" s="678"/>
      <c r="X2" s="678"/>
      <c r="Y2" s="678"/>
      <c r="Z2" s="681"/>
      <c r="AA2" s="681"/>
      <c r="AB2" s="681"/>
      <c r="AC2" s="681"/>
      <c r="AD2" s="568"/>
    </row>
    <row r="3" spans="1:33">
      <c r="A3" s="680" t="s">
        <v>121</v>
      </c>
      <c r="B3" s="682">
        <v>40908</v>
      </c>
      <c r="C3" s="683">
        <f>DATE(YEAR(B3),MONTH(B3),DAY(B3))+1</f>
        <v>40909</v>
      </c>
      <c r="D3" s="678"/>
      <c r="E3" s="678"/>
      <c r="F3" s="680"/>
      <c r="G3" s="684" t="s">
        <v>122</v>
      </c>
      <c r="H3" s="685">
        <v>40178</v>
      </c>
      <c r="I3" s="686" t="s">
        <v>123</v>
      </c>
      <c r="J3" s="686" t="b">
        <v>1</v>
      </c>
      <c r="K3" s="686" t="b">
        <v>1</v>
      </c>
      <c r="L3" s="687"/>
      <c r="M3" s="674"/>
      <c r="N3" s="678"/>
      <c r="O3" s="678"/>
      <c r="P3" s="678"/>
      <c r="Q3" s="678"/>
      <c r="R3" s="678"/>
      <c r="S3" s="678"/>
      <c r="T3" s="678"/>
      <c r="U3" s="678"/>
      <c r="V3" s="678"/>
      <c r="W3" s="678"/>
      <c r="X3" s="678"/>
      <c r="Y3" s="678"/>
      <c r="Z3" s="681"/>
      <c r="AA3" s="681"/>
      <c r="AB3" s="681"/>
      <c r="AC3" s="681"/>
      <c r="AD3" s="568"/>
    </row>
    <row r="4" spans="1:33" ht="15">
      <c r="A4" s="680" t="s">
        <v>115</v>
      </c>
      <c r="B4" s="680"/>
      <c r="C4" s="683">
        <f ca="1">TODAY()</f>
        <v>43765</v>
      </c>
      <c r="D4" s="678"/>
      <c r="E4" s="678"/>
      <c r="F4" s="688"/>
      <c r="G4" s="689">
        <f>IF(AND(C10&gt;=1,N10&gt;=1,Z10&gt;=1),C10+N10+Z10,0)</f>
        <v>3102</v>
      </c>
      <c r="H4" s="683">
        <f>SUM(H3+G4)</f>
        <v>43280</v>
      </c>
      <c r="I4" s="690">
        <f ca="1">SUM(H4-C4)</f>
        <v>-485</v>
      </c>
      <c r="J4" s="716">
        <f ca="1">COUNTIF(I4,"&gt;0")</f>
        <v>0</v>
      </c>
      <c r="K4" s="736">
        <f ca="1">IF(AND(J4=1,J5=1),1,0)</f>
        <v>0</v>
      </c>
      <c r="L4" s="679" t="s">
        <v>113</v>
      </c>
      <c r="M4" s="691" t="b">
        <f ca="1">IF(AND(J4=1,J5=1),I4)</f>
        <v>0</v>
      </c>
      <c r="N4" s="678" t="s">
        <v>114</v>
      </c>
      <c r="O4" s="678"/>
      <c r="P4" s="678"/>
      <c r="Q4" s="678"/>
      <c r="R4" s="678"/>
      <c r="S4" s="678"/>
      <c r="T4" s="678"/>
      <c r="U4" s="678"/>
      <c r="V4" s="678"/>
      <c r="W4" s="678"/>
      <c r="X4" s="678"/>
      <c r="Y4" s="678"/>
      <c r="Z4" s="681"/>
      <c r="AA4" s="681"/>
      <c r="AB4" s="681"/>
      <c r="AC4" s="681"/>
      <c r="AD4" s="568"/>
    </row>
    <row r="5" spans="1:33" ht="15">
      <c r="A5" s="680" t="s">
        <v>120</v>
      </c>
      <c r="B5" s="680"/>
      <c r="C5" s="683">
        <f ca="1">SUM(C3-C4)</f>
        <v>-2856</v>
      </c>
      <c r="D5" s="678"/>
      <c r="E5" s="678"/>
      <c r="F5" s="688"/>
      <c r="G5" s="689">
        <f>IF(AND(H10&gt;=1,T10&gt;=1),H10+T10,0)</f>
        <v>3103</v>
      </c>
      <c r="H5" s="683">
        <f>SUM(H3+G5)</f>
        <v>43281</v>
      </c>
      <c r="I5" s="690">
        <f ca="1">SUM(H5-C4)</f>
        <v>-484</v>
      </c>
      <c r="J5" s="716">
        <f ca="1">COUNTIF(I5,"&gt;0")</f>
        <v>0</v>
      </c>
      <c r="K5" s="736"/>
      <c r="L5" s="687"/>
      <c r="M5" s="678"/>
      <c r="N5" s="678"/>
      <c r="O5" s="678"/>
      <c r="P5" s="678"/>
      <c r="Q5" s="678"/>
      <c r="R5" s="678"/>
      <c r="S5" s="678"/>
      <c r="T5" s="678"/>
      <c r="U5" s="678"/>
      <c r="V5" s="678"/>
      <c r="W5" s="678"/>
      <c r="X5" s="678"/>
      <c r="Y5" s="678"/>
      <c r="Z5" s="681"/>
      <c r="AA5" s="681"/>
      <c r="AB5" s="681"/>
      <c r="AC5" s="681"/>
      <c r="AD5" s="568"/>
    </row>
    <row r="6" spans="1:33">
      <c r="A6" s="678"/>
      <c r="B6" s="678"/>
      <c r="C6" s="678"/>
      <c r="D6" s="678"/>
      <c r="E6" s="678"/>
      <c r="F6" s="678"/>
      <c r="G6" s="680"/>
      <c r="H6" s="678"/>
      <c r="I6" s="678"/>
      <c r="J6" s="678"/>
      <c r="K6" s="678"/>
      <c r="L6" s="687"/>
      <c r="M6" s="678"/>
      <c r="N6" s="678"/>
      <c r="O6" s="678"/>
      <c r="P6" s="678"/>
      <c r="Q6" s="678"/>
      <c r="R6" s="678"/>
      <c r="S6" s="678"/>
      <c r="T6" s="678"/>
      <c r="U6" s="678"/>
      <c r="V6" s="678"/>
      <c r="W6" s="678"/>
      <c r="X6" s="678"/>
      <c r="Y6" s="678"/>
      <c r="Z6" s="681"/>
      <c r="AA6" s="681"/>
      <c r="AB6" s="681"/>
      <c r="AC6" s="681"/>
      <c r="AD6" s="568"/>
    </row>
    <row r="7" spans="1:33" s="249" customFormat="1" ht="15">
      <c r="A7" s="692"/>
      <c r="B7" s="692"/>
      <c r="C7" s="692"/>
      <c r="D7" s="692"/>
      <c r="E7" s="692"/>
      <c r="F7" s="692"/>
      <c r="G7" s="680"/>
      <c r="H7" s="692"/>
      <c r="I7" s="692"/>
      <c r="J7" s="692"/>
      <c r="K7" s="692"/>
      <c r="L7" s="693"/>
      <c r="M7" s="692"/>
      <c r="N7" s="692"/>
      <c r="O7" s="692"/>
      <c r="P7" s="692"/>
      <c r="Q7" s="692"/>
      <c r="R7" s="692"/>
      <c r="S7" s="692"/>
      <c r="T7" s="678"/>
      <c r="U7" s="692"/>
      <c r="V7" s="692"/>
      <c r="W7" s="692"/>
      <c r="X7" s="692"/>
      <c r="Y7" s="692"/>
      <c r="Z7" s="681"/>
      <c r="AA7" s="694"/>
      <c r="AB7" s="694"/>
      <c r="AC7" s="694"/>
      <c r="AD7" s="576"/>
      <c r="AE7" s="329"/>
      <c r="AF7" s="329"/>
      <c r="AG7" s="329"/>
    </row>
    <row r="8" spans="1:33">
      <c r="A8" s="678"/>
      <c r="B8" s="678"/>
      <c r="C8" s="678"/>
      <c r="D8" s="678"/>
      <c r="E8" s="678"/>
      <c r="F8" s="678"/>
      <c r="G8" s="678"/>
      <c r="H8" s="678"/>
      <c r="I8" s="678"/>
      <c r="J8" s="678"/>
      <c r="K8" s="678"/>
      <c r="L8" s="687"/>
      <c r="M8" s="678"/>
      <c r="N8" s="678"/>
      <c r="O8" s="678"/>
      <c r="P8" s="678"/>
      <c r="Q8" s="678"/>
      <c r="R8" s="678"/>
      <c r="S8" s="678"/>
      <c r="T8" s="678"/>
      <c r="U8" s="678"/>
      <c r="V8" s="678"/>
      <c r="W8" s="678"/>
      <c r="X8" s="678"/>
      <c r="Y8" s="678"/>
      <c r="Z8" s="681"/>
      <c r="AA8" s="681"/>
      <c r="AB8" s="681"/>
      <c r="AC8" s="681"/>
      <c r="AD8" s="568"/>
    </row>
    <row r="9" spans="1:33">
      <c r="A9" s="695"/>
      <c r="B9" s="695"/>
      <c r="C9" s="696" t="s">
        <v>119</v>
      </c>
      <c r="D9" s="695"/>
      <c r="E9" s="696"/>
      <c r="F9" s="696"/>
      <c r="G9" s="695"/>
      <c r="H9" s="696" t="s">
        <v>117</v>
      </c>
      <c r="I9" s="696"/>
      <c r="J9" s="696"/>
      <c r="K9" s="696"/>
      <c r="L9" s="696"/>
      <c r="M9" s="695"/>
      <c r="N9" s="696" t="s">
        <v>117</v>
      </c>
      <c r="O9" s="696"/>
      <c r="P9" s="696"/>
      <c r="Q9" s="696"/>
      <c r="R9" s="695"/>
      <c r="S9" s="695"/>
      <c r="T9" s="696" t="s">
        <v>118</v>
      </c>
      <c r="U9" s="695"/>
      <c r="V9" s="695"/>
      <c r="W9" s="695"/>
      <c r="X9" s="695"/>
      <c r="Y9" s="695"/>
      <c r="Z9" s="696" t="s">
        <v>118</v>
      </c>
      <c r="AA9" s="697"/>
      <c r="AB9" s="697"/>
      <c r="AC9" s="698"/>
      <c r="AD9" s="568"/>
    </row>
    <row r="10" spans="1:33" s="248" customFormat="1" ht="15">
      <c r="A10" s="699" t="str">
        <f>A1</f>
        <v>2C</v>
      </c>
      <c r="B10" s="699"/>
      <c r="C10" s="700">
        <f>SUM(C11:C41)</f>
        <v>29</v>
      </c>
      <c r="D10" s="701"/>
      <c r="E10" s="702"/>
      <c r="F10" s="699" t="str">
        <f>B1</f>
        <v>P6</v>
      </c>
      <c r="G10" s="699"/>
      <c r="H10" s="700">
        <f>SUM(H11:H22)</f>
        <v>181</v>
      </c>
      <c r="I10" s="702"/>
      <c r="J10" s="702"/>
      <c r="K10" s="702"/>
      <c r="L10" s="699" t="str">
        <f>C1</f>
        <v>1A</v>
      </c>
      <c r="M10" s="699"/>
      <c r="N10" s="700">
        <f>SUM(N11:N22)</f>
        <v>151</v>
      </c>
      <c r="O10" s="702"/>
      <c r="P10" s="702"/>
      <c r="Q10" s="702"/>
      <c r="R10" s="699" t="str">
        <f>D1</f>
        <v>P2</v>
      </c>
      <c r="S10" s="699"/>
      <c r="T10" s="700">
        <f>SUM(T11:T30)</f>
        <v>2922</v>
      </c>
      <c r="U10" s="701"/>
      <c r="V10" s="701"/>
      <c r="W10" s="701"/>
      <c r="X10" s="699" t="str">
        <f>E1</f>
        <v>XH</v>
      </c>
      <c r="Y10" s="699"/>
      <c r="Z10" s="700">
        <f>SUM(Z11:Z30)</f>
        <v>2922</v>
      </c>
      <c r="AA10" s="703"/>
      <c r="AB10" s="703"/>
      <c r="AC10" s="704"/>
      <c r="AD10" s="568"/>
      <c r="AE10" s="330"/>
      <c r="AF10" s="330"/>
      <c r="AG10" s="330"/>
    </row>
    <row r="11" spans="1:33" ht="14.25">
      <c r="A11" s="705" t="s">
        <v>543</v>
      </c>
      <c r="B11" s="696">
        <v>1</v>
      </c>
      <c r="C11" s="706" t="str">
        <f>IF(($A$10=A11),1,"-")</f>
        <v>-</v>
      </c>
      <c r="D11" s="695"/>
      <c r="E11" s="696"/>
      <c r="F11" s="705" t="s">
        <v>573</v>
      </c>
      <c r="G11" s="696">
        <v>1</v>
      </c>
      <c r="H11" s="706" t="str">
        <f>IF((F$10=F11),31,"-")</f>
        <v>-</v>
      </c>
      <c r="I11" s="707">
        <v>31</v>
      </c>
      <c r="J11" s="696"/>
      <c r="K11" s="696"/>
      <c r="L11" s="708" t="s">
        <v>574</v>
      </c>
      <c r="M11" s="696">
        <v>1</v>
      </c>
      <c r="N11" s="706" t="str">
        <f>IF((L$10=L11),1,"-")</f>
        <v>-</v>
      </c>
      <c r="O11" s="707">
        <v>31</v>
      </c>
      <c r="P11" s="696"/>
      <c r="Q11" s="696"/>
      <c r="R11" s="705" t="s">
        <v>594</v>
      </c>
      <c r="S11" s="696">
        <v>2011</v>
      </c>
      <c r="T11" s="706" t="str">
        <f>IF(($R$10=R11),365,"-")</f>
        <v>-</v>
      </c>
      <c r="U11" s="695">
        <v>365</v>
      </c>
      <c r="V11" s="695"/>
      <c r="W11" s="695"/>
      <c r="X11" s="708" t="s">
        <v>627</v>
      </c>
      <c r="Y11" s="696">
        <v>2011</v>
      </c>
      <c r="Z11" s="706" t="str">
        <f>IF(($X$10=X11),365,"-")</f>
        <v>-</v>
      </c>
      <c r="AA11" s="697">
        <v>365</v>
      </c>
      <c r="AB11" s="697"/>
      <c r="AC11" s="698"/>
      <c r="AD11" s="568"/>
    </row>
    <row r="12" spans="1:33" ht="14.25">
      <c r="A12" s="705" t="s">
        <v>544</v>
      </c>
      <c r="B12" s="696">
        <v>2</v>
      </c>
      <c r="C12" s="706" t="str">
        <f>IF(($A$10=A12),2,"-")</f>
        <v>-</v>
      </c>
      <c r="D12" s="695"/>
      <c r="E12" s="696"/>
      <c r="F12" s="705" t="s">
        <v>576</v>
      </c>
      <c r="G12" s="696">
        <v>2</v>
      </c>
      <c r="H12" s="706" t="str">
        <f>IF((F$10=F12),59,"-")</f>
        <v>-</v>
      </c>
      <c r="I12" s="707">
        <v>28</v>
      </c>
      <c r="J12" s="696"/>
      <c r="K12" s="696"/>
      <c r="L12" s="708" t="s">
        <v>575</v>
      </c>
      <c r="M12" s="696">
        <v>2</v>
      </c>
      <c r="N12" s="706" t="str">
        <f>IF((L$10=L12),29,"-")</f>
        <v>-</v>
      </c>
      <c r="O12" s="707">
        <v>28</v>
      </c>
      <c r="P12" s="696"/>
      <c r="Q12" s="696"/>
      <c r="R12" s="705" t="s">
        <v>595</v>
      </c>
      <c r="S12" s="696">
        <v>2012</v>
      </c>
      <c r="T12" s="706" t="str">
        <f>IF(($R$10=R12),731,"-")</f>
        <v>-</v>
      </c>
      <c r="U12" s="709">
        <v>366</v>
      </c>
      <c r="V12" s="695"/>
      <c r="W12" s="695"/>
      <c r="X12" s="708" t="s">
        <v>626</v>
      </c>
      <c r="Y12" s="696">
        <v>2012</v>
      </c>
      <c r="Z12" s="706" t="str">
        <f>IF(($X$10=X12),731,"-")</f>
        <v>-</v>
      </c>
      <c r="AA12" s="710">
        <v>366</v>
      </c>
      <c r="AB12" s="697"/>
      <c r="AC12" s="698"/>
      <c r="AD12" s="568"/>
    </row>
    <row r="13" spans="1:33" ht="14.25">
      <c r="A13" s="705" t="s">
        <v>545</v>
      </c>
      <c r="B13" s="696">
        <v>3</v>
      </c>
      <c r="C13" s="706" t="str">
        <f>IF(($A$10=A13),3,"-")</f>
        <v>-</v>
      </c>
      <c r="D13" s="695"/>
      <c r="E13" s="696"/>
      <c r="F13" s="705" t="s">
        <v>568</v>
      </c>
      <c r="G13" s="696">
        <v>3</v>
      </c>
      <c r="H13" s="706" t="str">
        <f>IF((F$10=F13),90,"-")</f>
        <v>-</v>
      </c>
      <c r="I13" s="707">
        <v>31</v>
      </c>
      <c r="J13" s="696"/>
      <c r="K13" s="696"/>
      <c r="L13" s="708" t="s">
        <v>593</v>
      </c>
      <c r="M13" s="696">
        <v>3</v>
      </c>
      <c r="N13" s="706" t="str">
        <f>IF((L$10=L13),60,"-")</f>
        <v>-</v>
      </c>
      <c r="O13" s="707">
        <v>31</v>
      </c>
      <c r="P13" s="696"/>
      <c r="Q13" s="696"/>
      <c r="R13" s="705" t="s">
        <v>596</v>
      </c>
      <c r="S13" s="696">
        <v>2013</v>
      </c>
      <c r="T13" s="706" t="str">
        <f>IF(($R$10=R13),1096,"-")</f>
        <v>-</v>
      </c>
      <c r="U13" s="695">
        <v>365</v>
      </c>
      <c r="V13" s="695"/>
      <c r="W13" s="695"/>
      <c r="X13" s="708" t="s">
        <v>625</v>
      </c>
      <c r="Y13" s="696">
        <v>2013</v>
      </c>
      <c r="Z13" s="706" t="str">
        <f>IF(($X$10=X13),1096,"-")</f>
        <v>-</v>
      </c>
      <c r="AA13" s="697">
        <v>365</v>
      </c>
      <c r="AB13" s="697"/>
      <c r="AC13" s="698"/>
      <c r="AD13" s="568"/>
    </row>
    <row r="14" spans="1:33" ht="14.25">
      <c r="A14" s="705" t="s">
        <v>546</v>
      </c>
      <c r="B14" s="696">
        <v>4</v>
      </c>
      <c r="C14" s="706" t="str">
        <f>IF(($A$10=A14),4,"-")</f>
        <v>-</v>
      </c>
      <c r="D14" s="695"/>
      <c r="E14" s="696"/>
      <c r="F14" s="705" t="s">
        <v>577</v>
      </c>
      <c r="G14" s="696">
        <v>4</v>
      </c>
      <c r="H14" s="706" t="str">
        <f>IF((F$10=F14),120,"-")</f>
        <v>-</v>
      </c>
      <c r="I14" s="707">
        <v>30</v>
      </c>
      <c r="J14" s="696"/>
      <c r="K14" s="696"/>
      <c r="L14" s="708" t="s">
        <v>592</v>
      </c>
      <c r="M14" s="696">
        <v>4</v>
      </c>
      <c r="N14" s="706" t="str">
        <f>IF((L$10=L14),90,"-")</f>
        <v>-</v>
      </c>
      <c r="O14" s="707">
        <v>30</v>
      </c>
      <c r="P14" s="696"/>
      <c r="Q14" s="696"/>
      <c r="R14" s="705" t="s">
        <v>597</v>
      </c>
      <c r="S14" s="696">
        <v>2014</v>
      </c>
      <c r="T14" s="706" t="str">
        <f>IF(($R$10=R14),1461,"-")</f>
        <v>-</v>
      </c>
      <c r="U14" s="695">
        <v>365</v>
      </c>
      <c r="V14" s="695"/>
      <c r="W14" s="695"/>
      <c r="X14" s="708" t="s">
        <v>624</v>
      </c>
      <c r="Y14" s="696">
        <v>2014</v>
      </c>
      <c r="Z14" s="706" t="str">
        <f>IF(($X$10=X14),1461,"-")</f>
        <v>-</v>
      </c>
      <c r="AA14" s="697">
        <v>365</v>
      </c>
      <c r="AB14" s="697"/>
      <c r="AC14" s="698"/>
      <c r="AD14" s="568"/>
    </row>
    <row r="15" spans="1:33" ht="14.25">
      <c r="A15" s="705" t="s">
        <v>547</v>
      </c>
      <c r="B15" s="696">
        <v>5</v>
      </c>
      <c r="C15" s="706" t="str">
        <f>IF(($A$10=A15),5,"-")</f>
        <v>-</v>
      </c>
      <c r="D15" s="695"/>
      <c r="E15" s="696"/>
      <c r="F15" s="705" t="s">
        <v>578</v>
      </c>
      <c r="G15" s="696">
        <v>5</v>
      </c>
      <c r="H15" s="706" t="str">
        <f>IF((F$10=F15),151,"-")</f>
        <v>-</v>
      </c>
      <c r="I15" s="707">
        <v>31</v>
      </c>
      <c r="J15" s="696"/>
      <c r="K15" s="696"/>
      <c r="L15" s="708" t="s">
        <v>591</v>
      </c>
      <c r="M15" s="696">
        <v>5</v>
      </c>
      <c r="N15" s="706" t="str">
        <f>IF((L$10=L15),121,"-")</f>
        <v>-</v>
      </c>
      <c r="O15" s="707">
        <v>31</v>
      </c>
      <c r="P15" s="696"/>
      <c r="Q15" s="696"/>
      <c r="R15" s="705" t="s">
        <v>598</v>
      </c>
      <c r="S15" s="696">
        <v>2015</v>
      </c>
      <c r="T15" s="706" t="str">
        <f>IF(($R$10=R15),1826,"-")</f>
        <v>-</v>
      </c>
      <c r="U15" s="695">
        <v>365</v>
      </c>
      <c r="V15" s="695"/>
      <c r="W15" s="695"/>
      <c r="X15" s="708" t="s">
        <v>623</v>
      </c>
      <c r="Y15" s="696">
        <v>2015</v>
      </c>
      <c r="Z15" s="706" t="str">
        <f>IF(($X$10=X15),1826,"-")</f>
        <v>-</v>
      </c>
      <c r="AA15" s="697">
        <v>365</v>
      </c>
      <c r="AB15" s="697"/>
      <c r="AC15" s="698"/>
      <c r="AD15" s="568"/>
    </row>
    <row r="16" spans="1:33" ht="14.25">
      <c r="A16" s="705" t="s">
        <v>560</v>
      </c>
      <c r="B16" s="696">
        <v>6</v>
      </c>
      <c r="C16" s="706" t="str">
        <f>IF(($A$10=A16),6,"-")</f>
        <v>-</v>
      </c>
      <c r="D16" s="695"/>
      <c r="E16" s="696"/>
      <c r="F16" s="705" t="s">
        <v>579</v>
      </c>
      <c r="G16" s="696">
        <v>6</v>
      </c>
      <c r="H16" s="706">
        <f>IF((F$10=F16),181,"-")</f>
        <v>181</v>
      </c>
      <c r="I16" s="707">
        <v>30</v>
      </c>
      <c r="J16" s="696"/>
      <c r="K16" s="696"/>
      <c r="L16" s="708" t="s">
        <v>558</v>
      </c>
      <c r="M16" s="696">
        <v>6</v>
      </c>
      <c r="N16" s="706">
        <f>IF((L$10=L16),151,"-")</f>
        <v>151</v>
      </c>
      <c r="O16" s="707">
        <v>30</v>
      </c>
      <c r="P16" s="696"/>
      <c r="Q16" s="696"/>
      <c r="R16" s="705" t="s">
        <v>599</v>
      </c>
      <c r="S16" s="696">
        <v>2016</v>
      </c>
      <c r="T16" s="706" t="str">
        <f>IF(($R$10=R16),2192,"-")</f>
        <v>-</v>
      </c>
      <c r="U16" s="709">
        <v>366</v>
      </c>
      <c r="V16" s="695"/>
      <c r="W16" s="695"/>
      <c r="X16" s="708" t="s">
        <v>622</v>
      </c>
      <c r="Y16" s="696">
        <v>2016</v>
      </c>
      <c r="Z16" s="706" t="str">
        <f>IF(($X$10=X16),2192,"-")</f>
        <v>-</v>
      </c>
      <c r="AA16" s="710">
        <v>366</v>
      </c>
      <c r="AB16" s="697"/>
      <c r="AC16" s="698"/>
      <c r="AD16" s="568"/>
    </row>
    <row r="17" spans="1:30" ht="14.25">
      <c r="A17" s="705" t="s">
        <v>548</v>
      </c>
      <c r="B17" s="696">
        <v>7</v>
      </c>
      <c r="C17" s="706" t="str">
        <f>IF(($A$10=A17),7,"-")</f>
        <v>-</v>
      </c>
      <c r="D17" s="695"/>
      <c r="E17" s="696"/>
      <c r="F17" s="705" t="s">
        <v>580</v>
      </c>
      <c r="G17" s="696">
        <v>7</v>
      </c>
      <c r="H17" s="706" t="str">
        <f>IF((F$10=F17),212,"-")</f>
        <v>-</v>
      </c>
      <c r="I17" s="707">
        <v>31</v>
      </c>
      <c r="J17" s="696"/>
      <c r="K17" s="696"/>
      <c r="L17" s="708" t="s">
        <v>590</v>
      </c>
      <c r="M17" s="696">
        <v>7</v>
      </c>
      <c r="N17" s="706" t="str">
        <f>IF((L$10=L17),182,"-")</f>
        <v>-</v>
      </c>
      <c r="O17" s="707">
        <v>31</v>
      </c>
      <c r="P17" s="696"/>
      <c r="Q17" s="696"/>
      <c r="R17" s="705" t="s">
        <v>544</v>
      </c>
      <c r="S17" s="696">
        <v>2017</v>
      </c>
      <c r="T17" s="706" t="str">
        <f>IF(($R$10=R17),2557,"-")</f>
        <v>-</v>
      </c>
      <c r="U17" s="695">
        <v>365</v>
      </c>
      <c r="V17" s="695"/>
      <c r="W17" s="695"/>
      <c r="X17" s="708" t="s">
        <v>621</v>
      </c>
      <c r="Y17" s="696">
        <v>2017</v>
      </c>
      <c r="Z17" s="706" t="str">
        <f>IF(($X$10=X17),2557,"-")</f>
        <v>-</v>
      </c>
      <c r="AA17" s="697">
        <v>365</v>
      </c>
      <c r="AB17" s="697"/>
      <c r="AC17" s="698"/>
      <c r="AD17" s="568"/>
    </row>
    <row r="18" spans="1:30" ht="14.25">
      <c r="A18" s="705" t="s">
        <v>549</v>
      </c>
      <c r="B18" s="696">
        <v>8</v>
      </c>
      <c r="C18" s="706" t="str">
        <f>IF(($A$10=A18),8,"-")</f>
        <v>-</v>
      </c>
      <c r="D18" s="695"/>
      <c r="E18" s="696"/>
      <c r="F18" s="705" t="s">
        <v>581</v>
      </c>
      <c r="G18" s="696">
        <v>8</v>
      </c>
      <c r="H18" s="706" t="str">
        <f>IF((F$10=F18),243,"-")</f>
        <v>-</v>
      </c>
      <c r="I18" s="707">
        <v>31</v>
      </c>
      <c r="J18" s="696"/>
      <c r="K18" s="696"/>
      <c r="L18" s="708" t="s">
        <v>589</v>
      </c>
      <c r="M18" s="696">
        <v>8</v>
      </c>
      <c r="N18" s="706" t="str">
        <f>IF((L$10=L18),213,"-")</f>
        <v>-</v>
      </c>
      <c r="O18" s="707">
        <v>31</v>
      </c>
      <c r="P18" s="696"/>
      <c r="Q18" s="696"/>
      <c r="R18" s="705" t="s">
        <v>600</v>
      </c>
      <c r="S18" s="696">
        <v>2018</v>
      </c>
      <c r="T18" s="706">
        <f>IF(($R$10=R18),2922,"-")</f>
        <v>2922</v>
      </c>
      <c r="U18" s="695">
        <v>365</v>
      </c>
      <c r="V18" s="695"/>
      <c r="W18" s="695"/>
      <c r="X18" s="708" t="s">
        <v>620</v>
      </c>
      <c r="Y18" s="696">
        <v>2018</v>
      </c>
      <c r="Z18" s="706">
        <f>IF(($X$10=X18),2922,"-")</f>
        <v>2922</v>
      </c>
      <c r="AA18" s="697">
        <v>365</v>
      </c>
      <c r="AB18" s="697"/>
      <c r="AC18" s="698"/>
      <c r="AD18" s="568"/>
    </row>
    <row r="19" spans="1:30" ht="14.25">
      <c r="A19" s="705" t="s">
        <v>550</v>
      </c>
      <c r="B19" s="696">
        <v>9</v>
      </c>
      <c r="C19" s="706" t="str">
        <f>IF(($A$10=A19),9,"-")</f>
        <v>-</v>
      </c>
      <c r="D19" s="695"/>
      <c r="E19" s="696"/>
      <c r="F19" s="705" t="s">
        <v>582</v>
      </c>
      <c r="G19" s="696">
        <v>9</v>
      </c>
      <c r="H19" s="706" t="str">
        <f>IF((F$10=F19),273,"-")</f>
        <v>-</v>
      </c>
      <c r="I19" s="707">
        <v>30</v>
      </c>
      <c r="J19" s="696"/>
      <c r="K19" s="696"/>
      <c r="L19" s="708" t="s">
        <v>587</v>
      </c>
      <c r="M19" s="696">
        <v>9</v>
      </c>
      <c r="N19" s="706" t="str">
        <f>IF((L$10=L19),243,"-")</f>
        <v>-</v>
      </c>
      <c r="O19" s="707">
        <v>30</v>
      </c>
      <c r="P19" s="696"/>
      <c r="Q19" s="696"/>
      <c r="R19" s="705" t="s">
        <v>555</v>
      </c>
      <c r="S19" s="696">
        <v>2019</v>
      </c>
      <c r="T19" s="706" t="str">
        <f>IF(($R$10=R19),3287,"-")</f>
        <v>-</v>
      </c>
      <c r="U19" s="695">
        <v>365</v>
      </c>
      <c r="V19" s="695"/>
      <c r="W19" s="695"/>
      <c r="X19" s="708" t="s">
        <v>619</v>
      </c>
      <c r="Y19" s="696">
        <v>2019</v>
      </c>
      <c r="Z19" s="706" t="str">
        <f>IF(($X$10=X19),3287,"-")</f>
        <v>-</v>
      </c>
      <c r="AA19" s="697">
        <v>365</v>
      </c>
      <c r="AB19" s="697"/>
      <c r="AC19" s="698"/>
      <c r="AD19" s="568"/>
    </row>
    <row r="20" spans="1:30" ht="14.25">
      <c r="A20" s="705" t="s">
        <v>561</v>
      </c>
      <c r="B20" s="696">
        <v>10</v>
      </c>
      <c r="C20" s="706" t="str">
        <f>IF(($A$10=A20),10,"-")</f>
        <v>-</v>
      </c>
      <c r="D20" s="695"/>
      <c r="E20" s="696"/>
      <c r="F20" s="705" t="s">
        <v>574</v>
      </c>
      <c r="G20" s="696">
        <v>10</v>
      </c>
      <c r="H20" s="706" t="str">
        <f>IF((F$10=F20),304,"-")</f>
        <v>-</v>
      </c>
      <c r="I20" s="707">
        <v>31</v>
      </c>
      <c r="J20" s="696"/>
      <c r="K20" s="696"/>
      <c r="L20" s="708" t="s">
        <v>588</v>
      </c>
      <c r="M20" s="696">
        <v>10</v>
      </c>
      <c r="N20" s="706" t="str">
        <f>IF((L$10=L20),274,"-")</f>
        <v>-</v>
      </c>
      <c r="O20" s="707">
        <v>31</v>
      </c>
      <c r="P20" s="696"/>
      <c r="Q20" s="696"/>
      <c r="R20" s="705" t="s">
        <v>601</v>
      </c>
      <c r="S20" s="696">
        <v>2020</v>
      </c>
      <c r="T20" s="706" t="str">
        <f>IF(($R$10=R20),3653,"-")</f>
        <v>-</v>
      </c>
      <c r="U20" s="709">
        <v>366</v>
      </c>
      <c r="V20" s="695"/>
      <c r="W20" s="695"/>
      <c r="X20" s="708" t="s">
        <v>618</v>
      </c>
      <c r="Y20" s="696">
        <v>2020</v>
      </c>
      <c r="Z20" s="706" t="str">
        <f>IF(($X$10=X20),3653,"-")</f>
        <v>-</v>
      </c>
      <c r="AA20" s="710">
        <v>366</v>
      </c>
      <c r="AB20" s="697"/>
      <c r="AC20" s="698"/>
      <c r="AD20" s="568"/>
    </row>
    <row r="21" spans="1:30" ht="14.25">
      <c r="A21" s="711" t="s">
        <v>551</v>
      </c>
      <c r="B21" s="696">
        <v>11</v>
      </c>
      <c r="C21" s="706" t="str">
        <f>IF(($A$10=A21),11,"-")</f>
        <v>-</v>
      </c>
      <c r="D21" s="695"/>
      <c r="E21" s="696"/>
      <c r="F21" s="705" t="s">
        <v>583</v>
      </c>
      <c r="G21" s="696">
        <v>11</v>
      </c>
      <c r="H21" s="706" t="str">
        <f>IF((F$10=F21),334,"-")</f>
        <v>-</v>
      </c>
      <c r="I21" s="707">
        <v>30</v>
      </c>
      <c r="J21" s="696"/>
      <c r="K21" s="696"/>
      <c r="L21" s="708" t="s">
        <v>586</v>
      </c>
      <c r="M21" s="696">
        <v>11</v>
      </c>
      <c r="N21" s="706" t="str">
        <f>IF((L$10=L21),304,"-")</f>
        <v>-</v>
      </c>
      <c r="O21" s="707">
        <v>30</v>
      </c>
      <c r="P21" s="696"/>
      <c r="Q21" s="696"/>
      <c r="R21" s="705" t="s">
        <v>602</v>
      </c>
      <c r="S21" s="696">
        <v>2021</v>
      </c>
      <c r="T21" s="706" t="str">
        <f>IF(($R$10=R21),4018,"-")</f>
        <v>-</v>
      </c>
      <c r="U21" s="695">
        <v>365</v>
      </c>
      <c r="V21" s="695"/>
      <c r="W21" s="695"/>
      <c r="X21" s="708" t="s">
        <v>617</v>
      </c>
      <c r="Y21" s="696">
        <v>2021</v>
      </c>
      <c r="Z21" s="706" t="str">
        <f>IF(($X$10=X21),4018,"-")</f>
        <v>-</v>
      </c>
      <c r="AA21" s="697">
        <v>365</v>
      </c>
      <c r="AB21" s="697"/>
      <c r="AC21" s="698"/>
      <c r="AD21" s="568"/>
    </row>
    <row r="22" spans="1:30" ht="14.25">
      <c r="A22" s="705" t="s">
        <v>552</v>
      </c>
      <c r="B22" s="696">
        <v>12</v>
      </c>
      <c r="C22" s="706" t="str">
        <f>IF(($A$10=A22),12,"-")</f>
        <v>-</v>
      </c>
      <c r="D22" s="695"/>
      <c r="E22" s="696"/>
      <c r="F22" s="705" t="s">
        <v>584</v>
      </c>
      <c r="G22" s="696">
        <v>12</v>
      </c>
      <c r="H22" s="706" t="str">
        <f>IF((F$10=F22),365,"-")</f>
        <v>-</v>
      </c>
      <c r="I22" s="707">
        <v>31</v>
      </c>
      <c r="J22" s="696"/>
      <c r="K22" s="696"/>
      <c r="L22" s="708" t="s">
        <v>585</v>
      </c>
      <c r="M22" s="696">
        <v>12</v>
      </c>
      <c r="N22" s="706" t="str">
        <f>IF((L$10=L22),335,"-")</f>
        <v>-</v>
      </c>
      <c r="O22" s="707">
        <v>31</v>
      </c>
      <c r="P22" s="696"/>
      <c r="Q22" s="696"/>
      <c r="R22" s="705" t="s">
        <v>590</v>
      </c>
      <c r="S22" s="696">
        <v>2022</v>
      </c>
      <c r="T22" s="706" t="str">
        <f>IF(($R$10=R22),4383,"-")</f>
        <v>-</v>
      </c>
      <c r="U22" s="695">
        <v>365</v>
      </c>
      <c r="V22" s="695"/>
      <c r="W22" s="695"/>
      <c r="X22" s="708" t="s">
        <v>593</v>
      </c>
      <c r="Y22" s="696">
        <v>2022</v>
      </c>
      <c r="Z22" s="706" t="str">
        <f>IF(($X$10=X22),4383,"-")</f>
        <v>-</v>
      </c>
      <c r="AA22" s="697">
        <v>365</v>
      </c>
      <c r="AB22" s="697"/>
      <c r="AC22" s="698"/>
      <c r="AD22" s="568"/>
    </row>
    <row r="23" spans="1:30" ht="14.25">
      <c r="A23" s="705" t="s">
        <v>553</v>
      </c>
      <c r="B23" s="696">
        <v>13</v>
      </c>
      <c r="C23" s="706" t="str">
        <f>IF(($A$10=A23),13,"-")</f>
        <v>-</v>
      </c>
      <c r="D23" s="695"/>
      <c r="E23" s="696"/>
      <c r="F23" s="696"/>
      <c r="G23" s="696"/>
      <c r="H23" s="696"/>
      <c r="I23" s="696"/>
      <c r="J23" s="696"/>
      <c r="K23" s="696"/>
      <c r="L23" s="695"/>
      <c r="M23" s="695"/>
      <c r="N23" s="695"/>
      <c r="O23" s="695"/>
      <c r="P23" s="696"/>
      <c r="Q23" s="696"/>
      <c r="R23" s="705" t="s">
        <v>603</v>
      </c>
      <c r="S23" s="696">
        <v>2023</v>
      </c>
      <c r="T23" s="706" t="str">
        <f>IF(($R$10=R23),4748,"-")</f>
        <v>-</v>
      </c>
      <c r="U23" s="695">
        <v>365</v>
      </c>
      <c r="V23" s="695"/>
      <c r="W23" s="695"/>
      <c r="X23" s="708" t="s">
        <v>559</v>
      </c>
      <c r="Y23" s="696">
        <v>2023</v>
      </c>
      <c r="Z23" s="706" t="str">
        <f>IF(($X$10=X23),4748,"-")</f>
        <v>-</v>
      </c>
      <c r="AA23" s="697">
        <v>365</v>
      </c>
      <c r="AB23" s="697"/>
      <c r="AC23" s="698"/>
      <c r="AD23" s="568"/>
    </row>
    <row r="24" spans="1:30" ht="14.25">
      <c r="A24" s="705" t="s">
        <v>554</v>
      </c>
      <c r="B24" s="696">
        <v>14</v>
      </c>
      <c r="C24" s="706" t="str">
        <f>IF(($A$10=A24),14,"-")</f>
        <v>-</v>
      </c>
      <c r="D24" s="695"/>
      <c r="E24" s="696"/>
      <c r="F24" s="696"/>
      <c r="G24" s="696"/>
      <c r="H24" s="696"/>
      <c r="I24" s="696"/>
      <c r="J24" s="696"/>
      <c r="K24" s="696"/>
      <c r="L24" s="695"/>
      <c r="M24" s="695"/>
      <c r="N24" s="695"/>
      <c r="O24" s="695"/>
      <c r="P24" s="695"/>
      <c r="Q24" s="696"/>
      <c r="R24" s="705" t="s">
        <v>604</v>
      </c>
      <c r="S24" s="696">
        <v>2024</v>
      </c>
      <c r="T24" s="706" t="str">
        <f>IF(($R$10=R24),5114,"-")</f>
        <v>-</v>
      </c>
      <c r="U24" s="709">
        <v>366</v>
      </c>
      <c r="V24" s="695"/>
      <c r="W24" s="695"/>
      <c r="X24" s="708" t="s">
        <v>617</v>
      </c>
      <c r="Y24" s="696">
        <v>2024</v>
      </c>
      <c r="Z24" s="706" t="str">
        <f>IF(($X$10=X24),5114,"-")</f>
        <v>-</v>
      </c>
      <c r="AA24" s="710">
        <v>366</v>
      </c>
      <c r="AB24" s="697"/>
      <c r="AC24" s="698"/>
      <c r="AD24" s="568"/>
    </row>
    <row r="25" spans="1:30" ht="14.25">
      <c r="A25" s="705" t="s">
        <v>559</v>
      </c>
      <c r="B25" s="696">
        <v>15</v>
      </c>
      <c r="C25" s="706" t="str">
        <f>IF(($A$10=A25),15,"-")</f>
        <v>-</v>
      </c>
      <c r="D25" s="695"/>
      <c r="E25" s="696"/>
      <c r="F25" s="696"/>
      <c r="G25" s="696"/>
      <c r="H25" s="696"/>
      <c r="I25" s="696"/>
      <c r="J25" s="696"/>
      <c r="K25" s="696"/>
      <c r="L25" s="695"/>
      <c r="M25" s="695"/>
      <c r="N25" s="695"/>
      <c r="O25" s="695"/>
      <c r="P25" s="695"/>
      <c r="Q25" s="695"/>
      <c r="R25" s="705" t="s">
        <v>605</v>
      </c>
      <c r="S25" s="696">
        <v>2025</v>
      </c>
      <c r="T25" s="706" t="str">
        <f>IF(($R$10=R25),5479,"-")</f>
        <v>-</v>
      </c>
      <c r="U25" s="695">
        <v>365</v>
      </c>
      <c r="V25" s="695"/>
      <c r="W25" s="695"/>
      <c r="X25" s="708" t="s">
        <v>616</v>
      </c>
      <c r="Y25" s="696">
        <v>2025</v>
      </c>
      <c r="Z25" s="706" t="str">
        <f>IF(($X$10=X25),5479,"-")</f>
        <v>-</v>
      </c>
      <c r="AA25" s="697">
        <v>365</v>
      </c>
      <c r="AB25" s="697"/>
      <c r="AC25" s="698"/>
      <c r="AD25" s="568"/>
    </row>
    <row r="26" spans="1:30" ht="14.25">
      <c r="A26" s="705" t="s">
        <v>556</v>
      </c>
      <c r="B26" s="696">
        <v>16</v>
      </c>
      <c r="C26" s="706" t="str">
        <f>IF(($A$10=A26),16,"-")</f>
        <v>-</v>
      </c>
      <c r="D26" s="695"/>
      <c r="E26" s="696"/>
      <c r="F26" s="696"/>
      <c r="G26" s="696"/>
      <c r="H26" s="696"/>
      <c r="I26" s="696"/>
      <c r="J26" s="696"/>
      <c r="K26" s="696"/>
      <c r="L26" s="695"/>
      <c r="M26" s="695"/>
      <c r="N26" s="695"/>
      <c r="O26" s="695"/>
      <c r="P26" s="695"/>
      <c r="Q26" s="695"/>
      <c r="R26" s="705" t="s">
        <v>606</v>
      </c>
      <c r="S26" s="696">
        <v>2026</v>
      </c>
      <c r="T26" s="706" t="str">
        <f>IF(($R$10=R26),5844,"-")</f>
        <v>-</v>
      </c>
      <c r="U26" s="695">
        <v>365</v>
      </c>
      <c r="V26" s="695"/>
      <c r="W26" s="695"/>
      <c r="X26" s="708" t="s">
        <v>615</v>
      </c>
      <c r="Y26" s="696">
        <v>2026</v>
      </c>
      <c r="Z26" s="706" t="str">
        <f>IF(($X$10=X26),5844,"-")</f>
        <v>-</v>
      </c>
      <c r="AA26" s="697">
        <v>365</v>
      </c>
      <c r="AB26" s="697"/>
      <c r="AC26" s="698"/>
      <c r="AD26" s="568"/>
    </row>
    <row r="27" spans="1:30" ht="14.25">
      <c r="A27" s="705" t="s">
        <v>557</v>
      </c>
      <c r="B27" s="696">
        <v>17</v>
      </c>
      <c r="C27" s="706" t="str">
        <f>IF(($A$10=A27),17,"-")</f>
        <v>-</v>
      </c>
      <c r="D27" s="695"/>
      <c r="E27" s="696"/>
      <c r="F27" s="696"/>
      <c r="G27" s="696"/>
      <c r="H27" s="696"/>
      <c r="I27" s="696"/>
      <c r="J27" s="696"/>
      <c r="K27" s="696"/>
      <c r="L27" s="695"/>
      <c r="M27" s="695"/>
      <c r="N27" s="695"/>
      <c r="O27" s="695"/>
      <c r="P27" s="695"/>
      <c r="Q27" s="695"/>
      <c r="R27" s="705" t="s">
        <v>607</v>
      </c>
      <c r="S27" s="696">
        <v>2027</v>
      </c>
      <c r="T27" s="706" t="str">
        <f>IF(($R$10=R27),6209,"-")</f>
        <v>-</v>
      </c>
      <c r="U27" s="695">
        <v>365</v>
      </c>
      <c r="V27" s="695"/>
      <c r="W27" s="695"/>
      <c r="X27" s="708" t="s">
        <v>614</v>
      </c>
      <c r="Y27" s="696">
        <v>2027</v>
      </c>
      <c r="Z27" s="706" t="str">
        <f>IF(($X$10=X27),6209,"-")</f>
        <v>-</v>
      </c>
      <c r="AA27" s="697">
        <v>365</v>
      </c>
      <c r="AB27" s="697"/>
      <c r="AC27" s="698"/>
      <c r="AD27" s="568"/>
    </row>
    <row r="28" spans="1:30" ht="14.25">
      <c r="A28" s="705" t="s">
        <v>558</v>
      </c>
      <c r="B28" s="696">
        <v>18</v>
      </c>
      <c r="C28" s="706" t="str">
        <f>IF(($A$10=A28),18,"-")</f>
        <v>-</v>
      </c>
      <c r="D28" s="695"/>
      <c r="E28" s="696"/>
      <c r="F28" s="696"/>
      <c r="G28" s="696"/>
      <c r="H28" s="696"/>
      <c r="I28" s="696"/>
      <c r="J28" s="696"/>
      <c r="K28" s="696"/>
      <c r="L28" s="695"/>
      <c r="M28" s="695"/>
      <c r="N28" s="695"/>
      <c r="O28" s="695"/>
      <c r="P28" s="695"/>
      <c r="Q28" s="695"/>
      <c r="R28" s="705" t="s">
        <v>608</v>
      </c>
      <c r="S28" s="696">
        <v>2028</v>
      </c>
      <c r="T28" s="706" t="str">
        <f>IF(($R$10=R28),6575,"-")</f>
        <v>-</v>
      </c>
      <c r="U28" s="709">
        <v>366</v>
      </c>
      <c r="V28" s="695"/>
      <c r="W28" s="695"/>
      <c r="X28" s="708" t="s">
        <v>613</v>
      </c>
      <c r="Y28" s="696">
        <v>2028</v>
      </c>
      <c r="Z28" s="706" t="str">
        <f>IF(($X$10=X28),6575,"-")</f>
        <v>-</v>
      </c>
      <c r="AA28" s="710">
        <v>366</v>
      </c>
      <c r="AB28" s="697"/>
      <c r="AC28" s="698"/>
      <c r="AD28" s="568"/>
    </row>
    <row r="29" spans="1:30" ht="14.25">
      <c r="A29" s="705" t="s">
        <v>562</v>
      </c>
      <c r="B29" s="696">
        <v>19</v>
      </c>
      <c r="C29" s="706" t="str">
        <f>IF(($A$10=A29),19,"-")</f>
        <v>-</v>
      </c>
      <c r="D29" s="695"/>
      <c r="E29" s="696"/>
      <c r="F29" s="696"/>
      <c r="G29" s="696"/>
      <c r="H29" s="696"/>
      <c r="I29" s="696"/>
      <c r="J29" s="696"/>
      <c r="K29" s="696"/>
      <c r="L29" s="695"/>
      <c r="M29" s="695"/>
      <c r="N29" s="695"/>
      <c r="O29" s="695"/>
      <c r="P29" s="695"/>
      <c r="Q29" s="695"/>
      <c r="R29" s="705" t="s">
        <v>609</v>
      </c>
      <c r="S29" s="696">
        <v>2029</v>
      </c>
      <c r="T29" s="706" t="str">
        <f>IF(($R$10=R29),6940,"-")</f>
        <v>-</v>
      </c>
      <c r="U29" s="695">
        <v>365</v>
      </c>
      <c r="V29" s="695"/>
      <c r="W29" s="695"/>
      <c r="X29" s="708" t="s">
        <v>612</v>
      </c>
      <c r="Y29" s="696">
        <v>2029</v>
      </c>
      <c r="Z29" s="706" t="str">
        <f>IF(($X$10=X29),6940,"-")</f>
        <v>-</v>
      </c>
      <c r="AA29" s="697">
        <v>365</v>
      </c>
      <c r="AB29" s="697"/>
      <c r="AC29" s="698"/>
      <c r="AD29" s="568"/>
    </row>
    <row r="30" spans="1:30" ht="14.25">
      <c r="A30" s="705" t="s">
        <v>555</v>
      </c>
      <c r="B30" s="696">
        <v>20</v>
      </c>
      <c r="C30" s="706" t="str">
        <f>IF(($A$10=A30),20,"-")</f>
        <v>-</v>
      </c>
      <c r="D30" s="695"/>
      <c r="E30" s="696"/>
      <c r="F30" s="696"/>
      <c r="G30" s="696"/>
      <c r="H30" s="696"/>
      <c r="I30" s="696"/>
      <c r="J30" s="696"/>
      <c r="K30" s="696"/>
      <c r="L30" s="695"/>
      <c r="M30" s="695"/>
      <c r="N30" s="695"/>
      <c r="O30" s="695"/>
      <c r="P30" s="695"/>
      <c r="Q30" s="695"/>
      <c r="R30" s="705" t="s">
        <v>610</v>
      </c>
      <c r="S30" s="696">
        <v>2030</v>
      </c>
      <c r="T30" s="706" t="str">
        <f>IF(($R$10=R30),7305,"-")</f>
        <v>-</v>
      </c>
      <c r="U30" s="695">
        <v>365</v>
      </c>
      <c r="V30" s="695"/>
      <c r="W30" s="695"/>
      <c r="X30" s="708" t="s">
        <v>611</v>
      </c>
      <c r="Y30" s="696">
        <v>2030</v>
      </c>
      <c r="Z30" s="706" t="str">
        <f>IF(($X$10=X30),7305,"-")</f>
        <v>-</v>
      </c>
      <c r="AA30" s="697">
        <v>365</v>
      </c>
      <c r="AB30" s="697"/>
      <c r="AC30" s="698"/>
      <c r="AD30" s="568"/>
    </row>
    <row r="31" spans="1:30" ht="14.25">
      <c r="A31" s="705" t="s">
        <v>563</v>
      </c>
      <c r="B31" s="696">
        <v>21</v>
      </c>
      <c r="C31" s="706" t="str">
        <f>IF(($A$10=A31),21,"-")</f>
        <v>-</v>
      </c>
      <c r="D31" s="695"/>
      <c r="E31" s="696"/>
      <c r="F31" s="696"/>
      <c r="G31" s="696"/>
      <c r="H31" s="696"/>
      <c r="I31" s="696"/>
      <c r="J31" s="696"/>
      <c r="K31" s="696"/>
      <c r="L31" s="695"/>
      <c r="M31" s="695"/>
      <c r="N31" s="695"/>
      <c r="O31" s="695"/>
      <c r="P31" s="695"/>
      <c r="Q31" s="695"/>
      <c r="R31" s="695"/>
      <c r="S31" s="695"/>
      <c r="T31" s="695"/>
      <c r="U31" s="695"/>
      <c r="V31" s="695"/>
      <c r="W31" s="695"/>
      <c r="X31" s="695"/>
      <c r="Y31" s="695"/>
      <c r="Z31" s="695"/>
      <c r="AA31" s="697"/>
      <c r="AB31" s="697"/>
      <c r="AC31" s="698"/>
      <c r="AD31" s="568"/>
    </row>
    <row r="32" spans="1:30" ht="14.25">
      <c r="A32" s="705" t="s">
        <v>564</v>
      </c>
      <c r="B32" s="696">
        <v>22</v>
      </c>
      <c r="C32" s="706" t="str">
        <f>IF(($A$10=A32),22,"-")</f>
        <v>-</v>
      </c>
      <c r="D32" s="695"/>
      <c r="E32" s="678"/>
      <c r="F32" s="678"/>
      <c r="G32" s="678"/>
      <c r="H32" s="678"/>
      <c r="I32" s="678"/>
      <c r="J32" s="678"/>
      <c r="K32" s="678"/>
      <c r="L32" s="678"/>
      <c r="M32" s="678"/>
      <c r="N32" s="678"/>
      <c r="O32" s="678"/>
      <c r="P32" s="678"/>
      <c r="Q32" s="678"/>
      <c r="R32" s="678"/>
      <c r="S32" s="678"/>
      <c r="T32" s="678"/>
      <c r="U32" s="678"/>
      <c r="V32" s="678"/>
      <c r="W32" s="678"/>
      <c r="X32" s="678"/>
      <c r="Y32" s="678"/>
      <c r="Z32" s="678"/>
      <c r="AA32" s="681"/>
      <c r="AB32" s="681"/>
      <c r="AC32" s="681"/>
      <c r="AD32" s="568"/>
    </row>
    <row r="33" spans="1:30" ht="14.25">
      <c r="A33" s="705" t="s">
        <v>565</v>
      </c>
      <c r="B33" s="696">
        <v>23</v>
      </c>
      <c r="C33" s="706" t="str">
        <f>IF(($A$10=A33),23,"-")</f>
        <v>-</v>
      </c>
      <c r="D33" s="695"/>
      <c r="E33" s="678"/>
      <c r="F33" s="678"/>
      <c r="G33" s="678"/>
      <c r="H33" s="678"/>
      <c r="I33" s="678"/>
      <c r="J33" s="678"/>
      <c r="K33" s="678"/>
      <c r="L33" s="678"/>
      <c r="M33" s="678"/>
      <c r="N33" s="678"/>
      <c r="O33" s="678"/>
      <c r="P33" s="678"/>
      <c r="Q33" s="678"/>
      <c r="R33" s="678"/>
      <c r="S33" s="678"/>
      <c r="T33" s="678"/>
      <c r="U33" s="678"/>
      <c r="V33" s="678"/>
      <c r="W33" s="678"/>
      <c r="X33" s="678"/>
      <c r="Y33" s="678"/>
      <c r="Z33" s="678"/>
      <c r="AA33" s="681"/>
      <c r="AB33" s="681"/>
      <c r="AC33" s="681"/>
      <c r="AD33" s="568"/>
    </row>
    <row r="34" spans="1:30" ht="14.25">
      <c r="A34" s="705" t="s">
        <v>544</v>
      </c>
      <c r="B34" s="696">
        <v>24</v>
      </c>
      <c r="C34" s="706" t="str">
        <f>IF(($A$10=A34),24,"-")</f>
        <v>-</v>
      </c>
      <c r="D34" s="695"/>
      <c r="E34" s="678"/>
      <c r="F34" s="678"/>
      <c r="G34" s="678"/>
      <c r="H34" s="678"/>
      <c r="I34" s="678"/>
      <c r="J34" s="678"/>
      <c r="K34" s="678"/>
      <c r="L34" s="678"/>
      <c r="M34" s="678"/>
      <c r="N34" s="678"/>
      <c r="O34" s="678"/>
      <c r="P34" s="678"/>
      <c r="Q34" s="678"/>
      <c r="R34" s="678"/>
      <c r="S34" s="678"/>
      <c r="T34" s="678"/>
      <c r="U34" s="678"/>
      <c r="V34" s="678"/>
      <c r="W34" s="678"/>
      <c r="X34" s="678"/>
      <c r="Y34" s="678"/>
      <c r="Z34" s="678"/>
      <c r="AA34" s="681"/>
      <c r="AB34" s="681"/>
      <c r="AC34" s="681"/>
      <c r="AD34" s="568"/>
    </row>
    <row r="35" spans="1:30" ht="14.25">
      <c r="A35" s="705" t="s">
        <v>566</v>
      </c>
      <c r="B35" s="696">
        <v>25</v>
      </c>
      <c r="C35" s="706" t="str">
        <f>IF(($A$10=A35),25,"-")</f>
        <v>-</v>
      </c>
      <c r="D35" s="695"/>
      <c r="E35" s="678"/>
      <c r="F35" s="678"/>
      <c r="G35" s="678"/>
      <c r="H35" s="678"/>
      <c r="I35" s="678"/>
      <c r="J35" s="678"/>
      <c r="K35" s="678"/>
      <c r="L35" s="678"/>
      <c r="M35" s="678"/>
      <c r="N35" s="678"/>
      <c r="O35" s="678"/>
      <c r="P35" s="678"/>
      <c r="Q35" s="678"/>
      <c r="R35" s="678"/>
      <c r="S35" s="678"/>
      <c r="T35" s="678"/>
      <c r="U35" s="678"/>
      <c r="V35" s="678"/>
      <c r="W35" s="678"/>
      <c r="X35" s="678"/>
      <c r="Y35" s="678"/>
      <c r="Z35" s="678"/>
      <c r="AA35" s="681"/>
      <c r="AB35" s="681"/>
      <c r="AC35" s="681"/>
      <c r="AD35" s="568"/>
    </row>
    <row r="36" spans="1:30" ht="14.25">
      <c r="A36" s="705" t="s">
        <v>567</v>
      </c>
      <c r="B36" s="696">
        <v>26</v>
      </c>
      <c r="C36" s="706" t="str">
        <f>IF(($A$10=A36),26,"-")</f>
        <v>-</v>
      </c>
      <c r="D36" s="695"/>
      <c r="E36" s="678"/>
      <c r="F36" s="678"/>
      <c r="G36" s="678"/>
      <c r="H36" s="678"/>
      <c r="I36" s="678"/>
      <c r="J36" s="678"/>
      <c r="K36" s="678"/>
      <c r="L36" s="678"/>
      <c r="M36" s="678"/>
      <c r="N36" s="678"/>
      <c r="O36" s="678"/>
      <c r="P36" s="678"/>
      <c r="Q36" s="678"/>
      <c r="R36" s="678"/>
      <c r="S36" s="678"/>
      <c r="T36" s="695"/>
      <c r="U36" s="695"/>
      <c r="V36" s="695"/>
      <c r="W36" s="695"/>
      <c r="X36" s="695"/>
      <c r="Y36" s="695"/>
      <c r="Z36" s="695"/>
      <c r="AA36" s="712"/>
      <c r="AB36" s="712"/>
      <c r="AC36" s="681"/>
      <c r="AD36" s="568"/>
    </row>
    <row r="37" spans="1:30" ht="14.25">
      <c r="A37" s="705" t="s">
        <v>568</v>
      </c>
      <c r="B37" s="696">
        <v>27</v>
      </c>
      <c r="C37" s="706" t="str">
        <f>IF(($A$10=A37),27,"-")</f>
        <v>-</v>
      </c>
      <c r="D37" s="695"/>
      <c r="E37" s="678"/>
      <c r="F37" s="678"/>
      <c r="G37" s="678"/>
      <c r="H37" s="678"/>
      <c r="I37" s="678"/>
      <c r="J37" s="678"/>
      <c r="K37" s="678"/>
      <c r="L37" s="678"/>
      <c r="M37" s="678"/>
      <c r="N37" s="678"/>
      <c r="O37" s="678"/>
      <c r="P37" s="678"/>
      <c r="Q37" s="678"/>
      <c r="R37" s="678"/>
      <c r="S37" s="678"/>
      <c r="T37" s="695"/>
      <c r="U37" s="695"/>
      <c r="V37" s="695"/>
      <c r="W37" s="695"/>
      <c r="X37" s="695"/>
      <c r="Y37" s="695"/>
      <c r="Z37" s="695"/>
      <c r="AA37" s="712"/>
      <c r="AB37" s="712"/>
      <c r="AC37" s="681"/>
      <c r="AD37" s="568"/>
    </row>
    <row r="38" spans="1:30" ht="14.25">
      <c r="A38" s="705" t="s">
        <v>569</v>
      </c>
      <c r="B38" s="696">
        <v>28</v>
      </c>
      <c r="C38" s="706" t="str">
        <f>IF(($A$10=A38),28,"-")</f>
        <v>-</v>
      </c>
      <c r="D38" s="695"/>
      <c r="E38" s="678"/>
      <c r="F38" s="678"/>
      <c r="G38" s="678"/>
      <c r="H38" s="678"/>
      <c r="I38" s="678"/>
      <c r="J38" s="678"/>
      <c r="K38" s="678"/>
      <c r="L38" s="678"/>
      <c r="M38" s="678"/>
      <c r="N38" s="678"/>
      <c r="O38" s="678"/>
      <c r="P38" s="678"/>
      <c r="Q38" s="678"/>
      <c r="R38" s="678"/>
      <c r="S38" s="678"/>
      <c r="T38" s="695"/>
      <c r="U38" s="695"/>
      <c r="V38" s="695"/>
      <c r="W38" s="695"/>
      <c r="X38" s="695"/>
      <c r="Y38" s="695"/>
      <c r="Z38" s="678"/>
      <c r="AA38" s="681"/>
      <c r="AB38" s="681"/>
      <c r="AC38" s="681"/>
      <c r="AD38" s="568"/>
    </row>
    <row r="39" spans="1:30" ht="14.25">
      <c r="A39" s="705" t="s">
        <v>570</v>
      </c>
      <c r="B39" s="696">
        <v>29</v>
      </c>
      <c r="C39" s="706">
        <f>IF(($A$10=A39),29,"-")</f>
        <v>29</v>
      </c>
      <c r="D39" s="695"/>
      <c r="E39" s="678"/>
      <c r="F39" s="678"/>
      <c r="G39" s="678"/>
      <c r="H39" s="678"/>
      <c r="I39" s="678"/>
      <c r="J39" s="678"/>
      <c r="K39" s="678"/>
      <c r="L39" s="678"/>
      <c r="M39" s="678"/>
      <c r="N39" s="678"/>
      <c r="O39" s="678"/>
      <c r="P39" s="678"/>
      <c r="Q39" s="678"/>
      <c r="R39" s="678"/>
      <c r="S39" s="678"/>
      <c r="T39" s="695"/>
      <c r="U39" s="695"/>
      <c r="V39" s="695"/>
      <c r="W39" s="695"/>
      <c r="X39" s="695"/>
      <c r="Y39" s="695"/>
      <c r="Z39" s="678"/>
      <c r="AA39" s="681"/>
      <c r="AB39" s="681"/>
      <c r="AC39" s="681"/>
      <c r="AD39" s="568"/>
    </row>
    <row r="40" spans="1:30" ht="14.25">
      <c r="A40" s="705" t="s">
        <v>571</v>
      </c>
      <c r="B40" s="696">
        <v>30</v>
      </c>
      <c r="C40" s="706" t="str">
        <f>IF(($A$10=A40),30,"-")</f>
        <v>-</v>
      </c>
      <c r="D40" s="695"/>
      <c r="E40" s="678"/>
      <c r="F40" s="678"/>
      <c r="G40" s="678"/>
      <c r="H40" s="678"/>
      <c r="I40" s="678"/>
      <c r="J40" s="678"/>
      <c r="K40" s="678"/>
      <c r="L40" s="678"/>
      <c r="M40" s="678"/>
      <c r="N40" s="678"/>
      <c r="O40" s="678"/>
      <c r="P40" s="678"/>
      <c r="Q40" s="678"/>
      <c r="R40" s="678"/>
      <c r="S40" s="678"/>
      <c r="T40" s="695"/>
      <c r="U40" s="695"/>
      <c r="V40" s="695"/>
      <c r="W40" s="695"/>
      <c r="X40" s="695"/>
      <c r="Y40" s="695"/>
      <c r="Z40" s="696"/>
      <c r="AA40" s="713"/>
      <c r="AB40" s="713"/>
      <c r="AC40" s="681"/>
      <c r="AD40" s="568"/>
    </row>
    <row r="41" spans="1:30" ht="14.25">
      <c r="A41" s="705" t="s">
        <v>572</v>
      </c>
      <c r="B41" s="696">
        <v>31</v>
      </c>
      <c r="C41" s="706" t="str">
        <f>IF(($A$10=A41),31,"-")</f>
        <v>-</v>
      </c>
      <c r="D41" s="695"/>
      <c r="E41" s="678"/>
      <c r="F41" s="678"/>
      <c r="G41" s="678"/>
      <c r="H41" s="678"/>
      <c r="I41" s="678"/>
      <c r="J41" s="678"/>
      <c r="K41" s="678"/>
      <c r="L41" s="678"/>
      <c r="M41" s="678"/>
      <c r="N41" s="678"/>
      <c r="O41" s="678"/>
      <c r="P41" s="678"/>
      <c r="Q41" s="678"/>
      <c r="R41" s="678"/>
      <c r="S41" s="678"/>
      <c r="T41" s="695"/>
      <c r="U41" s="695"/>
      <c r="V41" s="695"/>
      <c r="W41" s="695"/>
      <c r="X41" s="695"/>
      <c r="Y41" s="695"/>
      <c r="Z41" s="696"/>
      <c r="AA41" s="713"/>
      <c r="AB41" s="713"/>
      <c r="AC41" s="681"/>
      <c r="AD41" s="568"/>
    </row>
    <row r="42" spans="1:30">
      <c r="A42" s="695"/>
      <c r="B42" s="695"/>
      <c r="C42" s="695"/>
      <c r="D42" s="695"/>
      <c r="E42" s="678"/>
      <c r="F42" s="678"/>
      <c r="G42" s="678"/>
      <c r="H42" s="678"/>
      <c r="I42" s="678"/>
      <c r="J42" s="678"/>
      <c r="K42" s="678"/>
      <c r="L42" s="678"/>
      <c r="M42" s="678"/>
      <c r="N42" s="678"/>
      <c r="O42" s="678"/>
      <c r="P42" s="678"/>
      <c r="Q42" s="678"/>
      <c r="R42" s="678"/>
      <c r="S42" s="678"/>
      <c r="T42" s="695"/>
      <c r="U42" s="695"/>
      <c r="V42" s="695"/>
      <c r="W42" s="695"/>
      <c r="X42" s="695"/>
      <c r="Y42" s="695"/>
      <c r="Z42" s="713"/>
      <c r="AA42" s="713"/>
      <c r="AB42" s="713"/>
      <c r="AC42" s="681"/>
    </row>
    <row r="43" spans="1:30">
      <c r="A43" s="678"/>
      <c r="B43" s="678"/>
      <c r="C43" s="678"/>
      <c r="D43" s="678"/>
      <c r="E43" s="678"/>
      <c r="F43" s="678"/>
      <c r="G43" s="678"/>
      <c r="H43" s="678"/>
      <c r="I43" s="678"/>
      <c r="J43" s="678"/>
      <c r="K43" s="678"/>
      <c r="L43" s="678"/>
      <c r="M43" s="678"/>
      <c r="N43" s="678"/>
      <c r="O43" s="678"/>
      <c r="P43" s="678"/>
      <c r="Q43" s="678"/>
      <c r="R43" s="678"/>
      <c r="S43" s="678"/>
      <c r="T43" s="695"/>
      <c r="U43" s="695"/>
      <c r="V43" s="695"/>
      <c r="W43" s="695"/>
      <c r="X43" s="695"/>
      <c r="Y43" s="695"/>
      <c r="Z43" s="681"/>
      <c r="AA43" s="681"/>
      <c r="AB43" s="681"/>
      <c r="AC43" s="681"/>
    </row>
    <row r="44" spans="1:30">
      <c r="L44" s="328"/>
      <c r="Q44" s="331"/>
      <c r="R44" s="331"/>
      <c r="S44" s="331"/>
      <c r="T44" s="332"/>
      <c r="U44" s="332"/>
      <c r="V44" s="332"/>
      <c r="W44" s="332"/>
      <c r="X44" s="332"/>
      <c r="Y44" s="332"/>
    </row>
    <row r="45" spans="1:30">
      <c r="L45" s="328"/>
      <c r="Q45" s="331"/>
      <c r="R45" s="331"/>
      <c r="S45" s="331"/>
      <c r="T45" s="332"/>
      <c r="U45" s="332"/>
      <c r="V45" s="332"/>
      <c r="W45" s="332"/>
      <c r="X45" s="332"/>
      <c r="Y45" s="332"/>
      <c r="Z45" s="333"/>
      <c r="AA45" s="333"/>
      <c r="AB45" s="333"/>
    </row>
    <row r="46" spans="1:30">
      <c r="L46" s="328"/>
      <c r="Q46" s="331"/>
      <c r="R46" s="331"/>
      <c r="S46" s="331"/>
      <c r="T46" s="332"/>
      <c r="U46" s="332"/>
      <c r="V46" s="332"/>
      <c r="W46" s="332"/>
      <c r="X46" s="332"/>
      <c r="Y46" s="332"/>
      <c r="Z46" s="333"/>
      <c r="AA46" s="333"/>
      <c r="AB46" s="333"/>
    </row>
    <row r="47" spans="1:30">
      <c r="L47" s="328"/>
      <c r="Q47" s="331"/>
      <c r="R47" s="331"/>
      <c r="S47" s="331"/>
      <c r="T47" s="332"/>
      <c r="U47" s="332"/>
      <c r="V47" s="332"/>
      <c r="W47" s="332"/>
      <c r="X47" s="332"/>
      <c r="Y47" s="332"/>
      <c r="Z47" s="333"/>
      <c r="AA47" s="333"/>
      <c r="AB47" s="333"/>
    </row>
    <row r="48" spans="1:30">
      <c r="Q48" s="331"/>
      <c r="R48" s="331"/>
      <c r="S48" s="331"/>
      <c r="T48" s="332"/>
      <c r="U48" s="332"/>
      <c r="V48" s="332"/>
      <c r="W48" s="332"/>
      <c r="X48" s="332"/>
      <c r="Y48" s="332"/>
    </row>
    <row r="49" spans="17:25">
      <c r="Q49" s="331"/>
      <c r="R49" s="331"/>
      <c r="S49" s="331"/>
      <c r="T49" s="332"/>
      <c r="U49" s="332"/>
      <c r="V49" s="332"/>
      <c r="W49" s="332"/>
      <c r="X49" s="332"/>
      <c r="Y49" s="332"/>
    </row>
    <row r="50" spans="17:25">
      <c r="Q50" s="331"/>
      <c r="R50" s="331"/>
      <c r="S50" s="331"/>
      <c r="T50" s="332"/>
      <c r="U50" s="332"/>
      <c r="V50" s="332"/>
      <c r="W50" s="332"/>
      <c r="X50" s="332"/>
      <c r="Y50" s="332"/>
    </row>
    <row r="51" spans="17:25">
      <c r="Q51" s="331"/>
      <c r="R51" s="331"/>
      <c r="S51" s="331"/>
      <c r="T51" s="332"/>
      <c r="U51" s="332"/>
      <c r="V51" s="332"/>
      <c r="W51" s="332"/>
      <c r="X51" s="332"/>
      <c r="Y51" s="332"/>
    </row>
  </sheetData>
  <sheetProtection password="947C" sheet="1" objects="1" scenarios="1" selectLockedCells="1" selectUnlockedCells="1"/>
  <mergeCells count="1">
    <mergeCell ref="K4:K5"/>
  </mergeCells>
  <phoneticPr fontId="74" type="noConversion"/>
  <pageMargins left="0.78740157480314965" right="0.39370078740157483" top="0.59055118110236227" bottom="0.3937007874015748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codeName="Tabelle1">
    <tabColor indexed="13"/>
  </sheetPr>
  <dimension ref="A1:AH59"/>
  <sheetViews>
    <sheetView workbookViewId="0">
      <selection activeCell="C18" sqref="C18:F18"/>
    </sheetView>
  </sheetViews>
  <sheetFormatPr baseColWidth="10" defaultRowHeight="12.75"/>
  <cols>
    <col min="1" max="1" width="1.5703125" customWidth="1"/>
    <col min="2" max="2" width="13.7109375" customWidth="1"/>
    <col min="3" max="3" width="15.5703125" customWidth="1"/>
    <col min="4" max="4" width="7" customWidth="1"/>
    <col min="5" max="5" width="7" style="31" customWidth="1"/>
    <col min="6" max="7" width="7" style="7" bestFit="1" customWidth="1"/>
    <col min="8" max="8" width="7" style="7" customWidth="1"/>
    <col min="9" max="9" width="17.7109375" customWidth="1"/>
    <col min="10" max="10" width="16" customWidth="1"/>
    <col min="11" max="11" width="3" customWidth="1"/>
    <col min="12" max="12" width="5.28515625" customWidth="1"/>
    <col min="13" max="13" width="9.7109375" style="44" customWidth="1"/>
    <col min="14" max="16" width="8.7109375" style="44" bestFit="1" customWidth="1"/>
    <col min="17" max="17" width="7" style="44" customWidth="1"/>
    <col min="18" max="18" width="6.140625" style="44" customWidth="1"/>
  </cols>
  <sheetData>
    <row r="1" spans="1:34" ht="16.5" customHeight="1">
      <c r="A1" s="14"/>
      <c r="B1" s="14"/>
      <c r="C1" s="14"/>
      <c r="D1" s="14"/>
      <c r="E1" s="28"/>
      <c r="F1" s="24"/>
      <c r="G1" s="24"/>
      <c r="H1" s="24"/>
      <c r="I1" s="14"/>
      <c r="J1" s="28"/>
      <c r="K1" s="556" t="str">
        <f>Lizenz!$J$18</f>
        <v>© Ralf Bergmeir, RA Kai Schützle</v>
      </c>
      <c r="L1" s="15"/>
      <c r="M1" s="199"/>
      <c r="N1" s="199"/>
      <c r="O1" s="199"/>
      <c r="P1" s="199"/>
      <c r="Q1" s="199"/>
      <c r="R1" s="199"/>
      <c r="S1" s="15"/>
      <c r="T1" s="14"/>
      <c r="U1" s="14"/>
      <c r="V1" s="14"/>
      <c r="W1" s="14"/>
      <c r="X1" s="14"/>
      <c r="Y1" s="14"/>
      <c r="Z1" s="14"/>
      <c r="AA1" s="14"/>
      <c r="AB1" s="14"/>
      <c r="AC1" s="14"/>
      <c r="AD1" s="14"/>
      <c r="AE1" s="14"/>
      <c r="AF1" s="14"/>
      <c r="AG1" s="14"/>
      <c r="AH1" s="14"/>
    </row>
    <row r="2" spans="1:34" ht="20.25" customHeight="1">
      <c r="A2" s="14"/>
      <c r="B2" s="561" t="s">
        <v>31</v>
      </c>
      <c r="C2" s="408"/>
      <c r="D2" s="408"/>
      <c r="E2" s="409"/>
      <c r="F2" s="410"/>
      <c r="G2" s="410"/>
      <c r="H2" s="410"/>
      <c r="I2" s="737" t="s">
        <v>801</v>
      </c>
      <c r="J2" s="737"/>
      <c r="K2" s="738"/>
      <c r="L2" s="200"/>
      <c r="M2" s="199"/>
      <c r="N2" s="199"/>
      <c r="O2" s="199"/>
      <c r="P2" s="199"/>
      <c r="Q2" s="199"/>
      <c r="R2" s="199"/>
      <c r="S2" s="79"/>
      <c r="T2" s="79"/>
      <c r="U2" s="79"/>
      <c r="V2" s="79"/>
      <c r="W2" s="79"/>
      <c r="X2" s="79"/>
      <c r="Y2" s="79"/>
      <c r="Z2" s="14"/>
      <c r="AA2" s="14"/>
      <c r="AB2" s="14"/>
      <c r="AC2" s="14"/>
      <c r="AD2" s="14"/>
      <c r="AE2" s="14"/>
      <c r="AF2" s="14"/>
      <c r="AG2" s="14"/>
      <c r="AH2" s="14"/>
    </row>
    <row r="3" spans="1:34" ht="6" customHeight="1">
      <c r="A3" s="14"/>
      <c r="B3" s="405"/>
      <c r="C3" s="411"/>
      <c r="D3" s="411"/>
      <c r="E3" s="412"/>
      <c r="F3" s="413"/>
      <c r="G3" s="413"/>
      <c r="H3" s="413"/>
      <c r="I3" s="411"/>
      <c r="J3" s="411"/>
      <c r="K3" s="414"/>
      <c r="L3" s="200"/>
      <c r="M3" s="199"/>
      <c r="N3" s="199"/>
      <c r="O3" s="199"/>
      <c r="P3" s="199"/>
      <c r="Q3" s="199"/>
      <c r="R3" s="199"/>
      <c r="S3" s="80" t="s">
        <v>64</v>
      </c>
      <c r="T3" s="80" t="s">
        <v>64</v>
      </c>
      <c r="U3" s="79"/>
      <c r="V3" s="79"/>
      <c r="W3" s="79"/>
      <c r="X3" s="79"/>
      <c r="Y3" s="79"/>
      <c r="Z3" s="14"/>
      <c r="AA3" s="14"/>
      <c r="AB3" s="14"/>
      <c r="AC3" s="14"/>
      <c r="AD3" s="14"/>
      <c r="AE3" s="14"/>
      <c r="AF3" s="14"/>
      <c r="AG3" s="14"/>
      <c r="AH3" s="14"/>
    </row>
    <row r="4" spans="1:34">
      <c r="A4" s="14"/>
      <c r="B4" s="562" t="s">
        <v>240</v>
      </c>
      <c r="C4" s="739"/>
      <c r="D4" s="740"/>
      <c r="E4" s="740"/>
      <c r="F4" s="740"/>
      <c r="G4" s="740"/>
      <c r="H4" s="740"/>
      <c r="I4" s="740"/>
      <c r="J4" s="741"/>
      <c r="K4" s="415"/>
      <c r="L4" s="201"/>
      <c r="M4" s="199"/>
      <c r="N4" s="199"/>
      <c r="O4" s="199"/>
      <c r="P4" s="199"/>
      <c r="Q4" s="199"/>
      <c r="R4" s="199"/>
      <c r="S4" s="80" t="s">
        <v>65</v>
      </c>
      <c r="T4" s="80" t="s">
        <v>65</v>
      </c>
      <c r="U4" s="79"/>
      <c r="V4" s="79"/>
      <c r="W4" s="79"/>
      <c r="X4" s="79"/>
      <c r="Y4" s="79"/>
      <c r="Z4" s="14"/>
      <c r="AA4" s="14"/>
      <c r="AB4" s="14"/>
      <c r="AC4" s="14"/>
      <c r="AD4" s="14"/>
      <c r="AE4" s="14"/>
      <c r="AF4" s="14"/>
      <c r="AG4" s="14"/>
      <c r="AH4" s="14"/>
    </row>
    <row r="5" spans="1:34">
      <c r="A5" s="14"/>
      <c r="B5" s="562"/>
      <c r="C5" s="739"/>
      <c r="D5" s="740"/>
      <c r="E5" s="740"/>
      <c r="F5" s="740"/>
      <c r="G5" s="740"/>
      <c r="H5" s="740"/>
      <c r="I5" s="740"/>
      <c r="J5" s="741"/>
      <c r="K5" s="415"/>
      <c r="L5" s="201"/>
      <c r="M5" s="199"/>
      <c r="N5" s="199"/>
      <c r="O5" s="199"/>
      <c r="P5" s="199"/>
      <c r="Q5" s="199"/>
      <c r="R5" s="199"/>
      <c r="S5" s="80"/>
      <c r="T5" s="80"/>
      <c r="U5" s="79"/>
      <c r="V5" s="79"/>
      <c r="W5" s="79"/>
      <c r="X5" s="79"/>
      <c r="Y5" s="79"/>
      <c r="Z5" s="14"/>
      <c r="AA5" s="14"/>
      <c r="AB5" s="14"/>
      <c r="AC5" s="14"/>
      <c r="AD5" s="14"/>
      <c r="AE5" s="14"/>
      <c r="AF5" s="14"/>
      <c r="AG5" s="14"/>
      <c r="AH5" s="14"/>
    </row>
    <row r="6" spans="1:34">
      <c r="A6" s="14"/>
      <c r="B6" s="562" t="s">
        <v>57</v>
      </c>
      <c r="C6" s="739"/>
      <c r="D6" s="740"/>
      <c r="E6" s="740"/>
      <c r="F6" s="740"/>
      <c r="G6" s="740"/>
      <c r="H6" s="740"/>
      <c r="I6" s="740"/>
      <c r="J6" s="741"/>
      <c r="K6" s="415"/>
      <c r="L6" s="201"/>
      <c r="M6" s="199"/>
      <c r="N6" s="199"/>
      <c r="O6" s="199"/>
      <c r="P6" s="199"/>
      <c r="Q6" s="199"/>
      <c r="R6" s="199"/>
      <c r="S6" s="79"/>
      <c r="T6" s="79"/>
      <c r="U6" s="79"/>
      <c r="V6" s="79"/>
      <c r="W6" s="79"/>
      <c r="X6" s="79"/>
      <c r="Y6" s="79"/>
      <c r="Z6" s="14"/>
      <c r="AA6" s="14"/>
      <c r="AB6" s="14"/>
      <c r="AC6" s="14"/>
      <c r="AD6" s="14"/>
      <c r="AE6" s="14"/>
      <c r="AF6" s="14"/>
      <c r="AG6" s="14"/>
      <c r="AH6" s="14"/>
    </row>
    <row r="7" spans="1:34">
      <c r="A7" s="14"/>
      <c r="B7" s="562" t="s">
        <v>58</v>
      </c>
      <c r="C7" s="739"/>
      <c r="D7" s="740"/>
      <c r="E7" s="740"/>
      <c r="F7" s="740"/>
      <c r="G7" s="740"/>
      <c r="H7" s="740"/>
      <c r="I7" s="740"/>
      <c r="J7" s="741"/>
      <c r="K7" s="415"/>
      <c r="L7" s="201"/>
      <c r="M7" s="199"/>
      <c r="N7" s="199"/>
      <c r="O7" s="199"/>
      <c r="P7" s="199"/>
      <c r="Q7" s="199"/>
      <c r="R7" s="199"/>
      <c r="S7" s="14"/>
      <c r="T7" s="14"/>
      <c r="U7" s="14"/>
      <c r="V7" s="14"/>
      <c r="W7" s="14"/>
      <c r="X7" s="79"/>
      <c r="Y7" s="14"/>
      <c r="Z7" s="14"/>
      <c r="AA7" s="14"/>
      <c r="AB7" s="14"/>
      <c r="AC7" s="14"/>
      <c r="AD7" s="14"/>
      <c r="AE7" s="14"/>
      <c r="AF7" s="14"/>
      <c r="AG7" s="14"/>
      <c r="AH7" s="14"/>
    </row>
    <row r="8" spans="1:34" ht="19.5" customHeight="1">
      <c r="A8" s="14"/>
      <c r="B8" s="563"/>
      <c r="C8" s="742"/>
      <c r="D8" s="742"/>
      <c r="E8" s="742"/>
      <c r="F8" s="742"/>
      <c r="G8" s="742"/>
      <c r="H8" s="742"/>
      <c r="I8" s="742"/>
      <c r="J8" s="742"/>
      <c r="K8" s="414"/>
      <c r="L8" s="200"/>
      <c r="M8" s="199"/>
      <c r="N8" s="199"/>
      <c r="O8" s="199"/>
      <c r="P8" s="199"/>
      <c r="Q8" s="199"/>
      <c r="R8" s="199"/>
      <c r="S8" s="15"/>
      <c r="T8" s="14"/>
      <c r="U8" s="14"/>
      <c r="V8" s="14"/>
      <c r="W8" s="14"/>
      <c r="X8" s="14"/>
      <c r="Y8" s="14"/>
      <c r="Z8" s="14"/>
      <c r="AA8" s="14"/>
      <c r="AB8" s="14"/>
      <c r="AC8" s="14"/>
      <c r="AD8" s="14"/>
      <c r="AE8" s="14"/>
      <c r="AF8" s="14"/>
      <c r="AG8" s="14"/>
      <c r="AH8" s="14"/>
    </row>
    <row r="9" spans="1:34">
      <c r="A9" s="14"/>
      <c r="B9" s="564" t="s">
        <v>32</v>
      </c>
      <c r="C9" s="416"/>
      <c r="D9" s="416"/>
      <c r="E9" s="416"/>
      <c r="F9" s="416"/>
      <c r="G9" s="416"/>
      <c r="H9" s="416"/>
      <c r="I9" s="416"/>
      <c r="J9" s="416"/>
      <c r="K9" s="414"/>
      <c r="L9" s="200"/>
      <c r="M9" s="199"/>
      <c r="N9" s="199"/>
      <c r="O9" s="199"/>
      <c r="P9" s="199"/>
      <c r="Q9" s="199"/>
      <c r="R9" s="199"/>
      <c r="S9" s="15"/>
      <c r="T9" s="14"/>
      <c r="U9" s="14"/>
      <c r="V9" s="14"/>
      <c r="W9" s="14"/>
      <c r="X9" s="14"/>
      <c r="Y9" s="14"/>
      <c r="Z9" s="14"/>
      <c r="AA9" s="14"/>
      <c r="AB9" s="14"/>
      <c r="AC9" s="14"/>
      <c r="AD9" s="14"/>
      <c r="AE9" s="14"/>
      <c r="AF9" s="14"/>
      <c r="AG9" s="14"/>
      <c r="AH9" s="14"/>
    </row>
    <row r="10" spans="1:34" ht="6" customHeight="1">
      <c r="A10" s="14"/>
      <c r="B10" s="563"/>
      <c r="C10" s="417"/>
      <c r="D10" s="417"/>
      <c r="E10" s="417"/>
      <c r="F10" s="417"/>
      <c r="G10" s="417"/>
      <c r="H10" s="417"/>
      <c r="I10" s="417"/>
      <c r="J10" s="417"/>
      <c r="K10" s="414"/>
      <c r="L10" s="200"/>
      <c r="M10" s="199"/>
      <c r="N10" s="199"/>
      <c r="O10" s="199"/>
      <c r="P10" s="199"/>
      <c r="Q10" s="199"/>
      <c r="R10" s="199"/>
      <c r="S10" s="15"/>
      <c r="T10" s="14"/>
      <c r="U10" s="14"/>
      <c r="V10" s="14"/>
      <c r="W10" s="14"/>
      <c r="X10" s="14"/>
      <c r="Y10" s="14"/>
      <c r="Z10" s="14"/>
      <c r="AA10" s="14"/>
      <c r="AB10" s="14"/>
      <c r="AC10" s="14"/>
      <c r="AD10" s="14"/>
      <c r="AE10" s="14"/>
      <c r="AF10" s="14"/>
      <c r="AG10" s="14"/>
      <c r="AH10" s="14"/>
    </row>
    <row r="11" spans="1:34">
      <c r="A11" s="14"/>
      <c r="B11" s="562" t="s">
        <v>46</v>
      </c>
      <c r="C11" s="739"/>
      <c r="D11" s="740"/>
      <c r="E11" s="740"/>
      <c r="F11" s="740"/>
      <c r="G11" s="740"/>
      <c r="H11" s="740"/>
      <c r="I11" s="740"/>
      <c r="J11" s="741"/>
      <c r="K11" s="415"/>
      <c r="L11" s="201"/>
      <c r="M11" s="199"/>
      <c r="N11" s="199"/>
      <c r="O11" s="199"/>
      <c r="P11" s="199"/>
      <c r="Q11" s="199"/>
      <c r="R11" s="199"/>
      <c r="S11" s="15"/>
      <c r="T11" s="14"/>
      <c r="U11" s="14"/>
      <c r="V11" s="14"/>
      <c r="W11" s="14"/>
      <c r="X11" s="14"/>
      <c r="Y11" s="14"/>
      <c r="Z11" s="14"/>
      <c r="AA11" s="14"/>
      <c r="AB11" s="14"/>
      <c r="AC11" s="14"/>
      <c r="AD11" s="14"/>
      <c r="AE11" s="14"/>
      <c r="AF11" s="14"/>
      <c r="AG11" s="14"/>
      <c r="AH11" s="14"/>
    </row>
    <row r="12" spans="1:34" ht="19.5" customHeight="1">
      <c r="A12" s="14"/>
      <c r="B12" s="565"/>
      <c r="C12" s="395"/>
      <c r="D12" s="395"/>
      <c r="E12" s="418"/>
      <c r="F12" s="394"/>
      <c r="G12" s="394"/>
      <c r="H12" s="394"/>
      <c r="I12" s="395"/>
      <c r="J12" s="395"/>
      <c r="K12" s="396"/>
      <c r="L12" s="201"/>
      <c r="M12" s="199"/>
      <c r="N12" s="199"/>
      <c r="O12" s="199"/>
      <c r="P12" s="199"/>
      <c r="Q12" s="199"/>
      <c r="R12" s="199"/>
      <c r="S12" s="15"/>
      <c r="T12" s="14"/>
      <c r="U12" s="14"/>
      <c r="V12" s="14"/>
      <c r="W12" s="14"/>
      <c r="X12" s="14"/>
      <c r="Y12" s="14"/>
      <c r="Z12" s="14"/>
      <c r="AA12" s="14"/>
      <c r="AB12" s="14"/>
      <c r="AC12" s="14"/>
      <c r="AD12" s="14"/>
      <c r="AE12" s="14"/>
      <c r="AF12" s="14"/>
      <c r="AG12" s="14"/>
      <c r="AH12" s="14"/>
    </row>
    <row r="13" spans="1:34">
      <c r="A13" s="14"/>
      <c r="B13" s="566" t="s">
        <v>109</v>
      </c>
      <c r="C13" s="395"/>
      <c r="D13" s="395"/>
      <c r="E13" s="418"/>
      <c r="F13" s="394"/>
      <c r="G13" s="394"/>
      <c r="H13" s="394"/>
      <c r="I13" s="395"/>
      <c r="J13" s="395"/>
      <c r="K13" s="396"/>
      <c r="L13" s="201"/>
      <c r="M13" s="199"/>
      <c r="N13" s="199"/>
      <c r="O13" s="199"/>
      <c r="P13" s="199"/>
      <c r="Q13" s="199"/>
      <c r="R13" s="199"/>
      <c r="S13" s="15"/>
      <c r="T13" s="14"/>
      <c r="U13" s="14"/>
      <c r="V13" s="14"/>
      <c r="W13" s="14"/>
      <c r="X13" s="14"/>
      <c r="Y13" s="14"/>
      <c r="Z13" s="14"/>
      <c r="AA13" s="14"/>
      <c r="AB13" s="14"/>
      <c r="AC13" s="14"/>
      <c r="AD13" s="14"/>
      <c r="AE13" s="14"/>
      <c r="AF13" s="14"/>
      <c r="AG13" s="14"/>
      <c r="AH13" s="14"/>
    </row>
    <row r="14" spans="1:34" ht="6" customHeight="1">
      <c r="A14" s="14"/>
      <c r="B14" s="406"/>
      <c r="C14" s="395"/>
      <c r="D14" s="395"/>
      <c r="E14" s="418"/>
      <c r="F14" s="394"/>
      <c r="G14" s="394"/>
      <c r="H14" s="394"/>
      <c r="I14" s="395"/>
      <c r="J14" s="395"/>
      <c r="K14" s="396"/>
      <c r="L14" s="201"/>
      <c r="M14" s="199"/>
      <c r="N14" s="199"/>
      <c r="O14" s="199"/>
      <c r="P14" s="199"/>
      <c r="Q14" s="199"/>
      <c r="R14" s="199"/>
      <c r="S14" s="15"/>
      <c r="T14" s="14"/>
      <c r="U14" s="14"/>
      <c r="V14" s="14"/>
      <c r="W14" s="14"/>
      <c r="X14" s="14"/>
      <c r="Y14" s="14"/>
      <c r="Z14" s="14"/>
      <c r="AA14" s="14"/>
      <c r="AB14" s="14"/>
      <c r="AC14" s="14"/>
      <c r="AD14" s="14"/>
      <c r="AE14" s="14"/>
      <c r="AF14" s="14"/>
      <c r="AG14" s="14"/>
      <c r="AH14" s="14"/>
    </row>
    <row r="15" spans="1:34">
      <c r="A15" s="14"/>
      <c r="B15" s="406"/>
      <c r="C15" s="744"/>
      <c r="D15" s="745"/>
      <c r="E15" s="745"/>
      <c r="F15" s="746"/>
      <c r="G15" s="394"/>
      <c r="H15" s="394"/>
      <c r="I15" s="397"/>
      <c r="J15" s="398"/>
      <c r="K15" s="396"/>
      <c r="L15" s="201"/>
      <c r="M15" s="199"/>
      <c r="N15" s="199"/>
      <c r="O15" s="199"/>
      <c r="P15" s="199"/>
      <c r="Q15" s="199"/>
      <c r="R15" s="199"/>
      <c r="S15" s="15"/>
      <c r="T15" s="14"/>
      <c r="U15" s="14"/>
      <c r="V15" s="14"/>
      <c r="W15" s="14"/>
      <c r="X15" s="14"/>
      <c r="Y15" s="14"/>
      <c r="Z15" s="14"/>
      <c r="AA15" s="14"/>
      <c r="AB15" s="14"/>
      <c r="AC15" s="14"/>
      <c r="AD15" s="14"/>
      <c r="AE15" s="14"/>
      <c r="AF15" s="14"/>
      <c r="AG15" s="14"/>
      <c r="AH15" s="14"/>
    </row>
    <row r="16" spans="1:34">
      <c r="A16" s="14"/>
      <c r="B16" s="406"/>
      <c r="C16" s="744"/>
      <c r="D16" s="745"/>
      <c r="E16" s="745"/>
      <c r="F16" s="746"/>
      <c r="G16" s="394"/>
      <c r="H16" s="394"/>
      <c r="I16" s="397"/>
      <c r="J16" s="399"/>
      <c r="K16" s="396"/>
      <c r="L16" s="201"/>
      <c r="M16" s="199"/>
      <c r="N16" s="199"/>
      <c r="O16" s="199"/>
      <c r="P16" s="199"/>
      <c r="Q16" s="199"/>
      <c r="R16" s="199"/>
      <c r="S16" s="15"/>
      <c r="T16" s="14"/>
      <c r="U16" s="14"/>
      <c r="V16" s="14"/>
      <c r="W16" s="14"/>
      <c r="X16" s="14"/>
      <c r="Y16" s="14"/>
      <c r="Z16" s="14"/>
      <c r="AA16" s="14"/>
      <c r="AB16" s="14"/>
      <c r="AC16" s="14"/>
      <c r="AD16" s="14"/>
      <c r="AE16" s="14"/>
      <c r="AF16" s="14"/>
      <c r="AG16" s="14"/>
      <c r="AH16" s="14"/>
    </row>
    <row r="17" spans="1:34">
      <c r="A17" s="14"/>
      <c r="B17" s="406"/>
      <c r="C17" s="747"/>
      <c r="D17" s="745"/>
      <c r="E17" s="745"/>
      <c r="F17" s="746"/>
      <c r="G17" s="394"/>
      <c r="H17" s="394"/>
      <c r="I17" s="400"/>
      <c r="J17" s="400"/>
      <c r="K17" s="396"/>
      <c r="L17" s="201"/>
      <c r="M17" s="199"/>
      <c r="N17" s="199"/>
      <c r="O17" s="199"/>
      <c r="P17" s="199"/>
      <c r="Q17" s="199"/>
      <c r="R17" s="199"/>
      <c r="S17" s="15"/>
      <c r="T17" s="14"/>
      <c r="U17" s="14"/>
      <c r="V17" s="14"/>
      <c r="W17" s="14"/>
      <c r="X17" s="14"/>
      <c r="Y17" s="14"/>
      <c r="Z17" s="14"/>
      <c r="AA17" s="14"/>
      <c r="AB17" s="14"/>
      <c r="AC17" s="14"/>
      <c r="AD17" s="14"/>
      <c r="AE17" s="14"/>
      <c r="AF17" s="14"/>
      <c r="AG17" s="14"/>
      <c r="AH17" s="14"/>
    </row>
    <row r="18" spans="1:34">
      <c r="A18" s="14"/>
      <c r="B18" s="406"/>
      <c r="C18" s="748"/>
      <c r="D18" s="749"/>
      <c r="E18" s="749"/>
      <c r="F18" s="750"/>
      <c r="G18" s="394"/>
      <c r="H18" s="394"/>
      <c r="I18" s="401"/>
      <c r="J18" s="420" t="s">
        <v>523</v>
      </c>
      <c r="K18" s="396"/>
      <c r="L18" s="201"/>
      <c r="M18" s="199"/>
      <c r="N18" s="199"/>
      <c r="O18" s="199"/>
      <c r="P18" s="199"/>
      <c r="Q18" s="199"/>
      <c r="R18" s="199"/>
      <c r="S18" s="15"/>
      <c r="T18" s="14"/>
      <c r="U18" s="14"/>
      <c r="V18" s="14"/>
      <c r="W18" s="14"/>
      <c r="X18" s="14"/>
      <c r="Y18" s="14"/>
      <c r="Z18" s="14"/>
      <c r="AA18" s="14"/>
      <c r="AB18" s="14"/>
      <c r="AC18" s="14"/>
      <c r="AD18" s="14"/>
      <c r="AE18" s="14"/>
      <c r="AF18" s="14"/>
      <c r="AG18" s="14"/>
      <c r="AH18" s="14"/>
    </row>
    <row r="19" spans="1:34" ht="10.5" customHeight="1">
      <c r="A19" s="14"/>
      <c r="B19" s="407"/>
      <c r="C19" s="403"/>
      <c r="D19" s="403"/>
      <c r="E19" s="419"/>
      <c r="F19" s="402"/>
      <c r="G19" s="402"/>
      <c r="H19" s="402"/>
      <c r="I19" s="403"/>
      <c r="J19" s="403"/>
      <c r="K19" s="404"/>
      <c r="L19" s="200"/>
      <c r="M19" s="199"/>
      <c r="N19" s="199"/>
      <c r="O19" s="199"/>
      <c r="P19" s="199"/>
      <c r="Q19" s="199"/>
      <c r="R19" s="199"/>
      <c r="S19" s="15"/>
      <c r="T19" s="14"/>
      <c r="U19" s="14"/>
      <c r="V19" s="14"/>
      <c r="W19" s="14"/>
      <c r="X19" s="14"/>
      <c r="Y19" s="14"/>
      <c r="Z19" s="14"/>
      <c r="AA19" s="14"/>
      <c r="AB19" s="14"/>
      <c r="AC19" s="14"/>
      <c r="AD19" s="14"/>
      <c r="AE19" s="14"/>
      <c r="AF19" s="14"/>
      <c r="AG19" s="14"/>
      <c r="AH19" s="14"/>
    </row>
    <row r="20" spans="1:34" ht="11.25" customHeight="1">
      <c r="A20" s="14"/>
      <c r="B20" s="743"/>
      <c r="C20" s="743"/>
      <c r="D20" s="743"/>
      <c r="E20" s="743"/>
      <c r="F20" s="743"/>
      <c r="G20" s="743"/>
      <c r="H20" s="743"/>
      <c r="I20" s="743"/>
      <c r="J20" s="743"/>
      <c r="K20" s="743"/>
      <c r="L20" s="23"/>
      <c r="M20" s="199"/>
      <c r="N20" s="199"/>
      <c r="O20" s="199"/>
      <c r="P20" s="199"/>
      <c r="Q20" s="199"/>
      <c r="R20" s="199"/>
      <c r="S20" s="15"/>
      <c r="T20" s="14"/>
      <c r="U20" s="14"/>
      <c r="V20" s="14"/>
      <c r="W20" s="14"/>
      <c r="X20" s="14"/>
      <c r="Y20" s="14"/>
      <c r="Z20" s="14"/>
      <c r="AA20" s="14"/>
      <c r="AB20" s="14"/>
      <c r="AC20" s="14"/>
      <c r="AD20" s="14"/>
      <c r="AE20" s="14"/>
      <c r="AF20" s="14"/>
      <c r="AG20" s="14"/>
      <c r="AH20" s="14"/>
    </row>
    <row r="21" spans="1:34" ht="25.5" customHeight="1">
      <c r="A21" s="14"/>
      <c r="B21" s="756" t="s">
        <v>270</v>
      </c>
      <c r="C21" s="756"/>
      <c r="D21" s="756"/>
      <c r="E21" s="756"/>
      <c r="F21" s="756"/>
      <c r="G21" s="756"/>
      <c r="H21" s="756"/>
      <c r="I21" s="756"/>
      <c r="J21" s="756"/>
      <c r="K21" s="756"/>
      <c r="L21" s="23"/>
      <c r="M21" s="199"/>
      <c r="N21" s="199"/>
      <c r="O21" s="199"/>
      <c r="P21" s="199"/>
      <c r="Q21" s="199"/>
      <c r="R21" s="199"/>
      <c r="S21" s="15"/>
      <c r="T21" s="14"/>
      <c r="U21" s="14"/>
      <c r="V21" s="14"/>
      <c r="W21" s="14"/>
      <c r="X21" s="14"/>
      <c r="Y21" s="14"/>
      <c r="Z21" s="14"/>
      <c r="AA21" s="14"/>
      <c r="AB21" s="14"/>
      <c r="AC21" s="14"/>
      <c r="AD21" s="14"/>
      <c r="AE21" s="14"/>
      <c r="AF21" s="14"/>
      <c r="AG21" s="14"/>
      <c r="AH21" s="14"/>
    </row>
    <row r="22" spans="1:34" ht="79.5" customHeight="1">
      <c r="A22" s="14"/>
      <c r="B22" s="755" t="s">
        <v>531</v>
      </c>
      <c r="C22" s="755"/>
      <c r="D22" s="755"/>
      <c r="E22" s="755"/>
      <c r="F22" s="755"/>
      <c r="G22" s="755"/>
      <c r="H22" s="755"/>
      <c r="I22" s="755"/>
      <c r="J22" s="755"/>
      <c r="K22" s="755"/>
      <c r="L22" s="23"/>
      <c r="M22" s="199"/>
      <c r="N22" s="199"/>
      <c r="O22" s="199"/>
      <c r="P22" s="199"/>
      <c r="Q22" s="199"/>
      <c r="R22" s="199"/>
      <c r="S22" s="15"/>
      <c r="T22" s="14"/>
      <c r="U22" s="14"/>
      <c r="V22" s="14"/>
      <c r="W22" s="14"/>
      <c r="X22" s="14"/>
      <c r="Y22" s="14"/>
      <c r="Z22" s="14"/>
      <c r="AA22" s="14"/>
      <c r="AB22" s="14"/>
      <c r="AC22" s="14"/>
      <c r="AD22" s="14"/>
      <c r="AE22" s="14"/>
      <c r="AF22" s="14"/>
      <c r="AG22" s="14"/>
      <c r="AH22" s="14"/>
    </row>
    <row r="23" spans="1:34" ht="26.25" customHeight="1">
      <c r="A23" s="14"/>
      <c r="B23" s="757" t="s">
        <v>116</v>
      </c>
      <c r="C23" s="757"/>
      <c r="D23" s="757"/>
      <c r="E23" s="757"/>
      <c r="F23" s="757"/>
      <c r="G23" s="757"/>
      <c r="H23" s="757"/>
      <c r="I23" s="757"/>
      <c r="J23" s="757"/>
      <c r="K23" s="757"/>
      <c r="L23" s="23"/>
      <c r="M23" s="199"/>
      <c r="N23" s="199"/>
      <c r="O23" s="199"/>
      <c r="P23" s="199"/>
      <c r="Q23" s="199"/>
      <c r="R23" s="199"/>
      <c r="S23" s="15"/>
      <c r="T23" s="14"/>
      <c r="U23" s="14"/>
      <c r="V23" s="14"/>
      <c r="W23" s="14"/>
      <c r="X23" s="14"/>
      <c r="Y23" s="14"/>
      <c r="Z23" s="14"/>
      <c r="AA23" s="14"/>
      <c r="AB23" s="14"/>
      <c r="AC23" s="14"/>
      <c r="AD23" s="14"/>
      <c r="AE23" s="14"/>
      <c r="AF23" s="14"/>
      <c r="AG23" s="14"/>
      <c r="AH23" s="14"/>
    </row>
    <row r="24" spans="1:34" ht="14.25" customHeight="1">
      <c r="A24" s="14"/>
      <c r="B24" s="758" t="s">
        <v>778</v>
      </c>
      <c r="C24" s="759"/>
      <c r="D24" s="759"/>
      <c r="E24" s="759"/>
      <c r="F24" s="759"/>
      <c r="G24" s="759"/>
      <c r="H24" s="759"/>
      <c r="I24" s="759"/>
      <c r="J24" s="759"/>
      <c r="K24" s="759"/>
      <c r="L24" s="23"/>
      <c r="M24" s="199"/>
      <c r="N24" s="199"/>
      <c r="O24" s="199"/>
      <c r="P24" s="199"/>
      <c r="Q24" s="199"/>
      <c r="R24" s="199"/>
      <c r="S24" s="15"/>
      <c r="T24" s="14"/>
      <c r="U24" s="14"/>
      <c r="V24" s="14"/>
      <c r="W24" s="14"/>
      <c r="X24" s="14"/>
      <c r="Y24" s="14"/>
      <c r="Z24" s="14"/>
      <c r="AA24" s="14"/>
      <c r="AB24" s="14"/>
      <c r="AC24" s="14"/>
      <c r="AD24" s="14"/>
      <c r="AE24" s="14"/>
      <c r="AF24" s="14"/>
      <c r="AG24" s="14"/>
      <c r="AH24" s="14"/>
    </row>
    <row r="25" spans="1:34" ht="21" customHeight="1">
      <c r="A25" s="14"/>
      <c r="B25" s="760" t="s">
        <v>796</v>
      </c>
      <c r="C25" s="760"/>
      <c r="D25" s="760"/>
      <c r="E25" s="760"/>
      <c r="F25" s="760"/>
      <c r="G25" s="760"/>
      <c r="H25" s="760"/>
      <c r="I25" s="760"/>
      <c r="J25" s="760"/>
      <c r="K25" s="760"/>
      <c r="L25" s="23"/>
      <c r="M25" s="199"/>
      <c r="N25" s="199"/>
      <c r="O25" s="199"/>
      <c r="P25" s="199"/>
      <c r="Q25" s="199"/>
      <c r="R25" s="199"/>
      <c r="S25" s="15"/>
      <c r="T25" s="14"/>
      <c r="U25" s="14"/>
      <c r="V25" s="14"/>
      <c r="W25" s="14"/>
      <c r="X25" s="14"/>
      <c r="Y25" s="14"/>
      <c r="Z25" s="14"/>
      <c r="AA25" s="14"/>
      <c r="AB25" s="14"/>
      <c r="AC25" s="14"/>
      <c r="AD25" s="14"/>
      <c r="AE25" s="14"/>
      <c r="AF25" s="14"/>
      <c r="AG25" s="14"/>
      <c r="AH25" s="14"/>
    </row>
    <row r="26" spans="1:34" ht="3.75" customHeight="1">
      <c r="A26" s="14"/>
      <c r="B26" s="23"/>
      <c r="C26" s="23"/>
      <c r="D26" s="23"/>
      <c r="E26" s="23"/>
      <c r="F26" s="23"/>
      <c r="G26" s="23"/>
      <c r="H26" s="23"/>
      <c r="I26" s="23"/>
      <c r="J26" s="23"/>
      <c r="K26" s="23"/>
      <c r="L26" s="23"/>
      <c r="M26" s="199"/>
      <c r="N26" s="199"/>
      <c r="O26" s="199"/>
      <c r="P26" s="199"/>
      <c r="Q26" s="199"/>
      <c r="R26" s="199"/>
      <c r="S26" s="15"/>
      <c r="T26" s="14"/>
      <c r="U26" s="14"/>
      <c r="V26" s="14"/>
      <c r="W26" s="14"/>
      <c r="X26" s="14"/>
      <c r="Y26" s="14"/>
      <c r="Z26" s="14"/>
      <c r="AA26" s="14"/>
      <c r="AB26" s="14"/>
      <c r="AC26" s="14"/>
      <c r="AD26" s="14"/>
      <c r="AE26" s="14"/>
      <c r="AF26" s="14"/>
      <c r="AG26" s="14"/>
      <c r="AH26" s="14"/>
    </row>
    <row r="27" spans="1:34" ht="19.5" customHeight="1">
      <c r="A27" s="14"/>
      <c r="B27" s="751" t="s">
        <v>269</v>
      </c>
      <c r="C27" s="752"/>
      <c r="D27" s="752"/>
      <c r="E27" s="752"/>
      <c r="F27" s="752"/>
      <c r="G27" s="752"/>
      <c r="H27" s="752"/>
      <c r="I27" s="752"/>
      <c r="J27" s="752"/>
      <c r="K27" s="753"/>
      <c r="L27" s="23"/>
      <c r="M27" s="199"/>
      <c r="N27" s="199"/>
      <c r="O27" s="199"/>
      <c r="P27" s="199"/>
      <c r="Q27" s="199"/>
      <c r="R27" s="199"/>
      <c r="S27" s="15"/>
      <c r="T27" s="14"/>
      <c r="U27" s="14"/>
      <c r="V27" s="14"/>
      <c r="W27" s="14"/>
      <c r="X27" s="14"/>
      <c r="Y27" s="14"/>
      <c r="Z27" s="14"/>
      <c r="AA27" s="14"/>
      <c r="AB27" s="14"/>
      <c r="AC27" s="14"/>
      <c r="AD27" s="14"/>
      <c r="AE27" s="14"/>
      <c r="AF27" s="14"/>
      <c r="AG27" s="14"/>
      <c r="AH27" s="14"/>
    </row>
    <row r="28" spans="1:34" ht="13.5" customHeight="1">
      <c r="A28" s="14">
        <v>2</v>
      </c>
      <c r="B28" s="406"/>
      <c r="C28" s="421"/>
      <c r="D28" s="715" t="s">
        <v>570</v>
      </c>
      <c r="E28" s="715" t="s">
        <v>579</v>
      </c>
      <c r="F28" s="715" t="s">
        <v>558</v>
      </c>
      <c r="G28" s="715" t="s">
        <v>600</v>
      </c>
      <c r="H28" s="715" t="s">
        <v>620</v>
      </c>
      <c r="I28" s="754"/>
      <c r="J28" s="754"/>
      <c r="K28" s="396"/>
      <c r="L28" s="23"/>
      <c r="M28" s="199"/>
      <c r="N28" s="199"/>
      <c r="O28" s="15"/>
      <c r="P28" s="15"/>
      <c r="Q28" s="15"/>
      <c r="R28" s="15"/>
      <c r="S28" s="15"/>
      <c r="T28" s="14"/>
      <c r="U28" s="14"/>
      <c r="V28" s="14"/>
      <c r="W28" s="14"/>
      <c r="X28" s="14"/>
      <c r="Y28" s="14"/>
      <c r="Z28" s="14"/>
      <c r="AA28" s="14"/>
      <c r="AB28" s="14"/>
      <c r="AC28" s="14"/>
      <c r="AD28" s="14"/>
      <c r="AE28" s="14"/>
      <c r="AF28" s="14"/>
      <c r="AG28" s="14"/>
      <c r="AH28" s="14"/>
    </row>
    <row r="29" spans="1:34" ht="2.25" customHeight="1">
      <c r="A29" s="14"/>
      <c r="B29" s="406"/>
      <c r="C29" s="421"/>
      <c r="D29" s="421"/>
      <c r="E29" s="421"/>
      <c r="F29" s="421"/>
      <c r="G29" s="421"/>
      <c r="H29" s="421"/>
      <c r="I29" s="421"/>
      <c r="J29" s="663"/>
      <c r="K29" s="396"/>
      <c r="L29" s="664"/>
      <c r="M29" s="199"/>
      <c r="N29" s="199"/>
      <c r="O29" s="15"/>
      <c r="P29" s="15"/>
      <c r="Q29" s="15"/>
      <c r="R29" s="15"/>
      <c r="S29" s="15"/>
      <c r="T29" s="14"/>
      <c r="U29" s="14"/>
      <c r="V29" s="14"/>
      <c r="W29" s="14"/>
      <c r="X29" s="14"/>
      <c r="Y29" s="14"/>
      <c r="Z29" s="14"/>
      <c r="AA29" s="14"/>
      <c r="AB29" s="14"/>
      <c r="AC29" s="14"/>
      <c r="AD29" s="14"/>
      <c r="AE29" s="14"/>
      <c r="AF29" s="14"/>
      <c r="AG29" s="14"/>
      <c r="AH29" s="14"/>
    </row>
    <row r="30" spans="1:34" s="574" customFormat="1" ht="16.5" customHeight="1">
      <c r="A30" s="569"/>
      <c r="B30" s="570"/>
      <c r="C30" s="580"/>
      <c r="D30" s="580"/>
      <c r="E30" s="580"/>
      <c r="F30" s="580"/>
      <c r="G30" s="581" t="s">
        <v>631</v>
      </c>
      <c r="H30" s="582" t="b">
        <f ca="1">('.'!M4)</f>
        <v>0</v>
      </c>
      <c r="I30" s="580"/>
      <c r="J30" s="571"/>
      <c r="K30" s="572"/>
      <c r="L30" s="573"/>
      <c r="M30" s="567"/>
      <c r="N30" s="567"/>
      <c r="O30" s="567"/>
      <c r="P30" s="567"/>
      <c r="Q30" s="567"/>
      <c r="R30" s="567"/>
      <c r="S30" s="567"/>
      <c r="T30" s="569"/>
      <c r="U30" s="569"/>
      <c r="V30" s="569"/>
      <c r="W30" s="569"/>
      <c r="X30" s="569"/>
      <c r="Y30" s="569"/>
      <c r="Z30" s="569"/>
      <c r="AA30" s="569"/>
      <c r="AB30" s="569"/>
      <c r="AC30" s="569"/>
      <c r="AD30" s="569"/>
      <c r="AE30" s="569"/>
      <c r="AF30" s="569"/>
      <c r="AG30" s="569"/>
      <c r="AH30" s="569"/>
    </row>
    <row r="31" spans="1:34" ht="4.5" customHeight="1">
      <c r="A31" s="14"/>
      <c r="B31" s="407"/>
      <c r="C31" s="403"/>
      <c r="D31" s="403"/>
      <c r="E31" s="419"/>
      <c r="F31" s="402"/>
      <c r="G31" s="402"/>
      <c r="H31" s="402"/>
      <c r="I31" s="403"/>
      <c r="J31" s="403"/>
      <c r="K31" s="404"/>
      <c r="L31" s="23"/>
      <c r="M31" s="199"/>
      <c r="N31" s="199"/>
      <c r="O31" s="246"/>
      <c r="P31" s="246"/>
      <c r="Q31" s="246"/>
      <c r="R31" s="246"/>
      <c r="S31" s="15"/>
      <c r="T31" s="14"/>
      <c r="U31" s="14"/>
      <c r="V31" s="14"/>
      <c r="W31" s="14"/>
      <c r="X31" s="14"/>
      <c r="Y31" s="14"/>
      <c r="Z31" s="14"/>
      <c r="AA31" s="14"/>
      <c r="AB31" s="14"/>
      <c r="AC31" s="14"/>
      <c r="AD31" s="14"/>
      <c r="AE31" s="14"/>
      <c r="AF31" s="14"/>
      <c r="AG31" s="14"/>
      <c r="AH31" s="14"/>
    </row>
    <row r="32" spans="1:34">
      <c r="A32" s="14"/>
      <c r="B32" s="14"/>
      <c r="C32" s="14"/>
      <c r="D32" s="14"/>
      <c r="E32" s="28"/>
      <c r="F32" s="24"/>
      <c r="G32" s="24"/>
      <c r="H32" s="24"/>
      <c r="I32" s="14"/>
      <c r="J32" s="14"/>
      <c r="K32" s="14"/>
      <c r="L32" s="14"/>
      <c r="M32" s="43"/>
      <c r="N32" s="43"/>
      <c r="O32" s="43"/>
      <c r="P32" s="43"/>
      <c r="Q32" s="43"/>
      <c r="R32" s="43"/>
      <c r="S32" s="14"/>
      <c r="T32" s="14"/>
      <c r="U32" s="14"/>
      <c r="V32" s="14"/>
      <c r="W32" s="14"/>
      <c r="X32" s="14"/>
      <c r="Y32" s="14"/>
      <c r="Z32" s="14"/>
      <c r="AA32" s="14"/>
      <c r="AB32" s="14"/>
      <c r="AC32" s="14"/>
      <c r="AD32" s="14"/>
      <c r="AE32" s="14"/>
      <c r="AF32" s="14"/>
      <c r="AG32" s="14"/>
      <c r="AH32" s="14"/>
    </row>
    <row r="33" spans="1:34">
      <c r="A33" s="14"/>
      <c r="B33" s="14"/>
      <c r="C33" s="14"/>
      <c r="D33" s="14"/>
      <c r="E33" s="28"/>
      <c r="F33" s="24"/>
      <c r="G33" s="24"/>
      <c r="H33" s="24"/>
      <c r="I33" s="14"/>
      <c r="J33" s="14"/>
      <c r="K33" s="14"/>
      <c r="L33" s="14"/>
      <c r="M33" s="43"/>
      <c r="N33" s="43"/>
      <c r="O33" s="43"/>
      <c r="P33" s="43"/>
      <c r="Q33" s="43"/>
      <c r="R33" s="43"/>
      <c r="S33" s="14"/>
      <c r="T33" s="14"/>
      <c r="U33" s="14"/>
      <c r="V33" s="14"/>
      <c r="W33" s="14"/>
      <c r="X33" s="14"/>
      <c r="Y33" s="14"/>
      <c r="Z33" s="14"/>
      <c r="AA33" s="14"/>
      <c r="AB33" s="14"/>
      <c r="AC33" s="14"/>
      <c r="AD33" s="14"/>
      <c r="AE33" s="14"/>
      <c r="AF33" s="14"/>
      <c r="AG33" s="14"/>
      <c r="AH33" s="14"/>
    </row>
    <row r="34" spans="1:34">
      <c r="A34" s="14"/>
      <c r="B34" s="14"/>
      <c r="C34" s="14"/>
      <c r="D34" s="14"/>
      <c r="E34" s="28"/>
      <c r="F34" s="24"/>
      <c r="G34" s="24"/>
      <c r="H34" s="24"/>
      <c r="I34" s="14"/>
      <c r="J34" s="14"/>
      <c r="K34" s="14"/>
      <c r="L34" s="14"/>
      <c r="M34" s="43"/>
      <c r="N34" s="43"/>
      <c r="O34" s="43"/>
      <c r="P34" s="43"/>
      <c r="Q34" s="43"/>
      <c r="R34" s="43"/>
      <c r="S34" s="14"/>
      <c r="T34" s="14"/>
      <c r="U34" s="14"/>
      <c r="V34" s="14"/>
      <c r="W34" s="14"/>
      <c r="X34" s="14"/>
      <c r="Y34" s="14"/>
      <c r="Z34" s="14"/>
      <c r="AA34" s="14"/>
      <c r="AB34" s="14"/>
      <c r="AC34" s="14"/>
      <c r="AD34" s="14"/>
      <c r="AE34" s="14"/>
      <c r="AF34" s="14"/>
      <c r="AG34" s="14"/>
      <c r="AH34" s="14"/>
    </row>
    <row r="35" spans="1:34">
      <c r="A35" s="14"/>
      <c r="B35" s="14"/>
      <c r="C35" s="14"/>
      <c r="D35" s="14"/>
      <c r="E35" s="28"/>
      <c r="F35" s="24"/>
      <c r="G35" s="24"/>
      <c r="H35" s="24"/>
      <c r="I35" s="14"/>
      <c r="J35" s="14"/>
      <c r="K35" s="14"/>
      <c r="L35" s="14"/>
      <c r="M35" s="43"/>
      <c r="N35" s="43"/>
      <c r="O35" s="43"/>
      <c r="P35" s="43"/>
      <c r="Q35" s="43"/>
      <c r="R35" s="43"/>
      <c r="S35" s="14"/>
      <c r="T35" s="14"/>
      <c r="U35" s="14"/>
      <c r="V35" s="14"/>
      <c r="W35" s="14"/>
      <c r="X35" s="14"/>
      <c r="Y35" s="14"/>
      <c r="Z35" s="14"/>
      <c r="AA35" s="14"/>
      <c r="AB35" s="14"/>
      <c r="AC35" s="14"/>
      <c r="AD35" s="14"/>
      <c r="AE35" s="14"/>
      <c r="AF35" s="14"/>
      <c r="AG35" s="14"/>
      <c r="AH35" s="14"/>
    </row>
    <row r="36" spans="1:34">
      <c r="A36" s="14"/>
      <c r="B36" s="14"/>
      <c r="C36" s="14"/>
      <c r="D36" s="14"/>
      <c r="E36" s="28"/>
      <c r="F36" s="24"/>
      <c r="G36" s="24"/>
      <c r="H36" s="24"/>
      <c r="I36" s="14"/>
      <c r="J36" s="14"/>
      <c r="K36" s="14"/>
      <c r="L36" s="14"/>
      <c r="M36" s="43"/>
      <c r="N36" s="43"/>
      <c r="O36" s="43"/>
      <c r="P36" s="43"/>
      <c r="Q36" s="43"/>
      <c r="R36" s="43"/>
      <c r="S36" s="14"/>
      <c r="T36" s="14"/>
      <c r="U36" s="14"/>
      <c r="V36" s="14"/>
      <c r="W36" s="14"/>
      <c r="X36" s="14"/>
      <c r="Y36" s="14"/>
      <c r="Z36" s="14"/>
      <c r="AA36" s="14"/>
      <c r="AB36" s="14"/>
      <c r="AC36" s="14"/>
      <c r="AD36" s="14"/>
      <c r="AE36" s="14"/>
      <c r="AF36" s="14"/>
      <c r="AG36" s="14"/>
      <c r="AH36" s="14"/>
    </row>
    <row r="37" spans="1:34">
      <c r="A37" s="14"/>
      <c r="B37" s="14"/>
      <c r="C37" s="14"/>
      <c r="D37" s="14"/>
      <c r="E37" s="28"/>
      <c r="F37" s="24"/>
      <c r="G37" s="24"/>
      <c r="H37" s="24"/>
      <c r="I37" s="14"/>
      <c r="J37" s="14"/>
      <c r="K37" s="14"/>
      <c r="L37" s="14"/>
      <c r="M37" s="43"/>
      <c r="N37" s="43"/>
      <c r="O37" s="43"/>
      <c r="P37" s="43"/>
      <c r="Q37" s="43"/>
      <c r="R37" s="43"/>
      <c r="S37" s="14"/>
      <c r="T37" s="14"/>
      <c r="U37" s="14"/>
      <c r="V37" s="14"/>
      <c r="W37" s="14"/>
      <c r="X37" s="14"/>
      <c r="Y37" s="14"/>
      <c r="Z37" s="14"/>
      <c r="AA37" s="14"/>
      <c r="AB37" s="14"/>
      <c r="AC37" s="14"/>
      <c r="AD37" s="14"/>
      <c r="AE37" s="14"/>
      <c r="AF37" s="14"/>
      <c r="AG37" s="14"/>
      <c r="AH37" s="14"/>
    </row>
    <row r="38" spans="1:34">
      <c r="A38" s="14"/>
      <c r="B38" s="14"/>
      <c r="C38" s="14"/>
      <c r="D38" s="14"/>
      <c r="E38" s="28"/>
      <c r="F38" s="24"/>
      <c r="G38" s="24"/>
      <c r="H38" s="24"/>
      <c r="I38" s="14"/>
      <c r="J38" s="14"/>
      <c r="K38" s="14"/>
      <c r="L38" s="14"/>
      <c r="M38" s="43"/>
      <c r="N38" s="43"/>
      <c r="O38" s="43"/>
      <c r="P38" s="43"/>
      <c r="Q38" s="43"/>
      <c r="R38" s="43"/>
      <c r="S38" s="14"/>
      <c r="T38" s="14"/>
      <c r="U38" s="14"/>
      <c r="V38" s="14"/>
      <c r="W38" s="14"/>
      <c r="X38" s="14"/>
      <c r="Y38" s="14"/>
      <c r="Z38" s="14"/>
      <c r="AA38" s="14"/>
      <c r="AB38" s="14"/>
      <c r="AC38" s="14"/>
      <c r="AD38" s="14"/>
      <c r="AE38" s="14"/>
      <c r="AF38" s="14"/>
      <c r="AG38" s="14"/>
      <c r="AH38" s="14"/>
    </row>
    <row r="39" spans="1:34">
      <c r="A39" s="14"/>
      <c r="B39" s="14"/>
      <c r="C39" s="14"/>
      <c r="D39" s="14"/>
      <c r="E39" s="28"/>
      <c r="F39" s="24"/>
      <c r="G39" s="24"/>
      <c r="H39" s="24"/>
      <c r="I39" s="14"/>
      <c r="J39" s="14"/>
      <c r="K39" s="14"/>
      <c r="L39" s="14"/>
      <c r="M39" s="43"/>
      <c r="N39" s="43"/>
      <c r="O39" s="43"/>
      <c r="P39" s="43"/>
      <c r="Q39" s="43"/>
      <c r="R39" s="43"/>
      <c r="S39" s="14"/>
      <c r="T39" s="14"/>
      <c r="U39" s="14"/>
      <c r="V39" s="14"/>
      <c r="W39" s="14"/>
      <c r="X39" s="14"/>
      <c r="Y39" s="14"/>
      <c r="Z39" s="14"/>
      <c r="AA39" s="14"/>
      <c r="AB39" s="14"/>
      <c r="AC39" s="14"/>
      <c r="AD39" s="14"/>
      <c r="AE39" s="14"/>
      <c r="AF39" s="14"/>
      <c r="AG39" s="14"/>
      <c r="AH39" s="14"/>
    </row>
    <row r="40" spans="1:34">
      <c r="A40" s="14"/>
      <c r="B40" s="14"/>
      <c r="C40" s="14"/>
      <c r="D40" s="14"/>
      <c r="E40" s="28"/>
      <c r="F40" s="24"/>
      <c r="G40" s="24"/>
      <c r="H40" s="24"/>
      <c r="I40" s="14"/>
      <c r="J40" s="14"/>
      <c r="K40" s="14"/>
      <c r="L40" s="14"/>
      <c r="M40" s="43"/>
      <c r="N40" s="43"/>
      <c r="O40" s="43"/>
      <c r="P40" s="43"/>
      <c r="Q40" s="43"/>
      <c r="R40" s="43"/>
      <c r="S40" s="14"/>
      <c r="T40" s="14"/>
      <c r="U40" s="14"/>
      <c r="V40" s="14"/>
      <c r="W40" s="14"/>
      <c r="X40" s="14"/>
      <c r="Y40" s="14"/>
      <c r="Z40" s="14"/>
      <c r="AA40" s="14"/>
      <c r="AB40" s="14"/>
      <c r="AC40" s="14"/>
      <c r="AD40" s="14"/>
      <c r="AE40" s="14"/>
      <c r="AF40" s="14"/>
      <c r="AG40" s="14"/>
      <c r="AH40" s="14"/>
    </row>
    <row r="41" spans="1:34">
      <c r="A41" s="14"/>
      <c r="B41" s="14"/>
      <c r="C41" s="14"/>
      <c r="D41" s="14"/>
      <c r="E41" s="28"/>
      <c r="F41" s="24"/>
      <c r="G41" s="24"/>
      <c r="H41" s="24"/>
      <c r="I41" s="14"/>
      <c r="J41" s="14"/>
      <c r="K41" s="14"/>
      <c r="L41" s="14"/>
      <c r="M41" s="43"/>
      <c r="N41" s="43"/>
      <c r="O41" s="43"/>
      <c r="P41" s="43"/>
      <c r="Q41" s="43"/>
      <c r="R41" s="43"/>
      <c r="S41" s="14"/>
      <c r="T41" s="14"/>
      <c r="U41" s="14"/>
      <c r="V41" s="14"/>
      <c r="W41" s="14"/>
      <c r="X41" s="14"/>
      <c r="Y41" s="14"/>
      <c r="Z41" s="14"/>
      <c r="AA41" s="14"/>
      <c r="AB41" s="14"/>
      <c r="AC41" s="14"/>
      <c r="AD41" s="14"/>
      <c r="AE41" s="14"/>
      <c r="AF41" s="14"/>
      <c r="AG41" s="14"/>
      <c r="AH41" s="14"/>
    </row>
    <row r="42" spans="1:34">
      <c r="A42" s="14"/>
      <c r="B42" s="14"/>
      <c r="C42" s="14"/>
      <c r="D42" s="14"/>
      <c r="E42" s="28"/>
      <c r="F42" s="24"/>
      <c r="G42" s="24"/>
      <c r="H42" s="24"/>
      <c r="I42" s="14"/>
      <c r="J42" s="14"/>
      <c r="K42" s="14"/>
      <c r="L42" s="14"/>
      <c r="M42" s="43"/>
      <c r="N42" s="43"/>
      <c r="O42" s="43"/>
      <c r="P42" s="43"/>
      <c r="Q42" s="43"/>
      <c r="R42" s="43"/>
      <c r="S42" s="14"/>
      <c r="T42" s="14"/>
      <c r="U42" s="14"/>
      <c r="V42" s="14"/>
      <c r="W42" s="14"/>
      <c r="X42" s="14"/>
      <c r="Y42" s="14"/>
      <c r="Z42" s="14"/>
      <c r="AA42" s="14"/>
      <c r="AB42" s="14"/>
      <c r="AC42" s="14"/>
      <c r="AD42" s="14"/>
      <c r="AE42" s="14"/>
      <c r="AF42" s="14"/>
      <c r="AG42" s="14"/>
      <c r="AH42" s="14"/>
    </row>
    <row r="43" spans="1:34">
      <c r="A43" s="14"/>
      <c r="B43" s="14"/>
      <c r="C43" s="14"/>
      <c r="D43" s="14"/>
      <c r="E43" s="28"/>
      <c r="F43" s="24"/>
      <c r="G43" s="24"/>
      <c r="H43" s="24"/>
      <c r="I43" s="14"/>
      <c r="J43" s="14"/>
      <c r="K43" s="14"/>
      <c r="L43" s="14"/>
      <c r="M43" s="43"/>
      <c r="N43" s="43"/>
      <c r="O43" s="43"/>
      <c r="P43" s="43"/>
      <c r="Q43" s="43"/>
      <c r="R43" s="43"/>
      <c r="S43" s="14"/>
      <c r="T43" s="14"/>
      <c r="U43" s="14"/>
      <c r="V43" s="14"/>
      <c r="W43" s="14"/>
      <c r="X43" s="14"/>
      <c r="Y43" s="14"/>
      <c r="Z43" s="14"/>
      <c r="AA43" s="14"/>
      <c r="AB43" s="14"/>
      <c r="AC43" s="14"/>
      <c r="AD43" s="14"/>
      <c r="AE43" s="14"/>
      <c r="AF43" s="14"/>
      <c r="AG43" s="14"/>
      <c r="AH43" s="14"/>
    </row>
    <row r="44" spans="1:34">
      <c r="A44" s="14"/>
      <c r="B44" s="14"/>
      <c r="C44" s="14"/>
      <c r="D44" s="14"/>
      <c r="E44" s="28"/>
      <c r="F44" s="24"/>
      <c r="G44" s="24"/>
      <c r="H44" s="24"/>
      <c r="I44" s="14"/>
      <c r="J44" s="14"/>
      <c r="K44" s="14"/>
      <c r="L44" s="14"/>
      <c r="M44" s="43"/>
      <c r="N44" s="43"/>
      <c r="O44" s="43"/>
      <c r="P44" s="43"/>
      <c r="Q44" s="43"/>
      <c r="R44" s="43"/>
      <c r="S44" s="14"/>
      <c r="T44" s="14"/>
      <c r="U44" s="14"/>
      <c r="V44" s="14"/>
      <c r="W44" s="14"/>
      <c r="X44" s="14"/>
      <c r="Y44" s="14"/>
      <c r="Z44" s="14"/>
      <c r="AA44" s="14"/>
      <c r="AB44" s="14"/>
      <c r="AC44" s="14"/>
      <c r="AD44" s="14"/>
      <c r="AE44" s="14"/>
      <c r="AF44" s="14"/>
      <c r="AG44" s="14"/>
      <c r="AH44" s="14"/>
    </row>
    <row r="45" spans="1:34">
      <c r="A45" s="14"/>
      <c r="B45" s="14"/>
      <c r="C45" s="14"/>
      <c r="D45" s="14"/>
      <c r="E45" s="28"/>
      <c r="F45" s="24"/>
      <c r="G45" s="24"/>
      <c r="H45" s="24"/>
      <c r="I45" s="14"/>
      <c r="J45" s="14"/>
      <c r="K45" s="14"/>
      <c r="L45" s="14"/>
      <c r="M45" s="43"/>
      <c r="N45" s="43"/>
      <c r="O45" s="43"/>
      <c r="P45" s="43"/>
      <c r="Q45" s="43"/>
      <c r="R45" s="43"/>
      <c r="S45" s="14"/>
      <c r="T45" s="14"/>
      <c r="U45" s="14"/>
      <c r="V45" s="14"/>
      <c r="W45" s="14"/>
      <c r="X45" s="14"/>
      <c r="Y45" s="14"/>
      <c r="Z45" s="14"/>
      <c r="AA45" s="14"/>
      <c r="AB45" s="14"/>
      <c r="AC45" s="14"/>
      <c r="AD45" s="14"/>
      <c r="AE45" s="14"/>
      <c r="AF45" s="14"/>
      <c r="AG45" s="14"/>
      <c r="AH45" s="14"/>
    </row>
    <row r="46" spans="1:34">
      <c r="A46" s="14"/>
      <c r="B46" s="14"/>
      <c r="C46" s="14"/>
      <c r="D46" s="14"/>
      <c r="E46" s="28"/>
      <c r="F46" s="24"/>
      <c r="G46" s="24"/>
      <c r="H46" s="24"/>
      <c r="I46" s="14"/>
      <c r="J46" s="14"/>
      <c r="K46" s="14"/>
      <c r="L46" s="14"/>
      <c r="M46" s="43"/>
      <c r="N46" s="43"/>
      <c r="O46" s="43"/>
      <c r="P46" s="43"/>
      <c r="Q46" s="43"/>
      <c r="R46" s="43"/>
      <c r="S46" s="14"/>
      <c r="T46" s="14"/>
      <c r="U46" s="14"/>
      <c r="V46" s="14"/>
      <c r="W46" s="14"/>
      <c r="X46" s="14"/>
      <c r="Y46" s="14"/>
      <c r="Z46" s="14"/>
      <c r="AA46" s="14"/>
      <c r="AB46" s="14"/>
      <c r="AC46" s="14"/>
      <c r="AD46" s="14"/>
      <c r="AE46" s="14"/>
      <c r="AF46" s="14"/>
      <c r="AG46" s="14"/>
      <c r="AH46" s="14"/>
    </row>
    <row r="47" spans="1:34">
      <c r="A47" s="14"/>
      <c r="B47" s="14"/>
      <c r="C47" s="14"/>
      <c r="D47" s="14"/>
      <c r="E47" s="28"/>
      <c r="F47" s="24"/>
      <c r="G47" s="24"/>
      <c r="H47" s="24"/>
      <c r="I47" s="14"/>
      <c r="J47" s="14"/>
      <c r="K47" s="14"/>
      <c r="L47" s="14"/>
      <c r="M47" s="43"/>
      <c r="N47" s="43"/>
      <c r="O47" s="43"/>
      <c r="P47" s="43"/>
      <c r="Q47" s="43"/>
      <c r="R47" s="43"/>
      <c r="S47" s="14"/>
      <c r="T47" s="14"/>
      <c r="U47" s="14"/>
      <c r="V47" s="14"/>
      <c r="W47" s="14"/>
      <c r="X47" s="14"/>
      <c r="Y47" s="14"/>
      <c r="Z47" s="14"/>
      <c r="AA47" s="14"/>
      <c r="AB47" s="14"/>
      <c r="AC47" s="14"/>
      <c r="AD47" s="14"/>
      <c r="AE47" s="14"/>
      <c r="AF47" s="14"/>
      <c r="AG47" s="14"/>
      <c r="AH47" s="14"/>
    </row>
    <row r="48" spans="1:34">
      <c r="A48" s="14"/>
      <c r="B48" s="14"/>
      <c r="C48" s="14"/>
      <c r="D48" s="14"/>
      <c r="E48" s="28"/>
      <c r="F48" s="24"/>
      <c r="G48" s="24"/>
      <c r="H48" s="24"/>
      <c r="I48" s="14"/>
      <c r="J48" s="14"/>
      <c r="K48" s="14"/>
      <c r="L48" s="14"/>
      <c r="M48" s="43"/>
      <c r="N48" s="43"/>
      <c r="O48" s="43"/>
      <c r="P48" s="43"/>
      <c r="Q48" s="43"/>
      <c r="R48" s="43"/>
      <c r="S48" s="14"/>
      <c r="T48" s="14"/>
      <c r="U48" s="14"/>
      <c r="V48" s="14"/>
      <c r="W48" s="14"/>
      <c r="X48" s="14"/>
      <c r="Y48" s="14"/>
      <c r="Z48" s="14"/>
      <c r="AA48" s="14"/>
      <c r="AB48" s="14"/>
      <c r="AC48" s="14"/>
      <c r="AD48" s="14"/>
      <c r="AE48" s="14"/>
      <c r="AF48" s="14"/>
      <c r="AG48" s="14"/>
      <c r="AH48" s="14"/>
    </row>
    <row r="49" spans="1:34">
      <c r="A49" s="14"/>
      <c r="B49" s="14"/>
      <c r="C49" s="14"/>
      <c r="D49" s="14"/>
      <c r="E49" s="28"/>
      <c r="F49" s="24"/>
      <c r="G49" s="24"/>
      <c r="H49" s="24"/>
      <c r="I49" s="14"/>
      <c r="J49" s="14"/>
      <c r="K49" s="14"/>
      <c r="L49" s="14"/>
      <c r="M49" s="43"/>
      <c r="N49" s="43"/>
      <c r="O49" s="43"/>
      <c r="P49" s="43"/>
      <c r="Q49" s="43"/>
      <c r="R49" s="43"/>
      <c r="S49" s="14"/>
      <c r="T49" s="14"/>
      <c r="U49" s="14"/>
      <c r="V49" s="14"/>
      <c r="W49" s="14"/>
      <c r="X49" s="14"/>
      <c r="Y49" s="14"/>
      <c r="Z49" s="14"/>
      <c r="AA49" s="14"/>
      <c r="AB49" s="14"/>
      <c r="AC49" s="14"/>
      <c r="AD49" s="14"/>
      <c r="AE49" s="14"/>
      <c r="AF49" s="14"/>
      <c r="AG49" s="14"/>
      <c r="AH49" s="14"/>
    </row>
    <row r="50" spans="1:34">
      <c r="A50" s="14"/>
      <c r="B50" s="14"/>
      <c r="C50" s="14"/>
      <c r="D50" s="14"/>
      <c r="E50" s="28"/>
      <c r="F50" s="24"/>
      <c r="G50" s="24"/>
      <c r="H50" s="24"/>
      <c r="I50" s="14"/>
      <c r="J50" s="14"/>
      <c r="K50" s="14"/>
      <c r="L50" s="14"/>
      <c r="M50" s="43"/>
      <c r="N50" s="43"/>
      <c r="O50" s="43"/>
      <c r="P50" s="43"/>
      <c r="Q50" s="43"/>
      <c r="R50" s="43"/>
      <c r="S50" s="14"/>
      <c r="T50" s="14"/>
      <c r="U50" s="14"/>
      <c r="V50" s="14"/>
      <c r="W50" s="14"/>
      <c r="X50" s="14"/>
      <c r="Y50" s="14"/>
      <c r="Z50" s="14"/>
      <c r="AA50" s="14"/>
      <c r="AB50" s="14"/>
      <c r="AC50" s="14"/>
      <c r="AD50" s="14"/>
      <c r="AE50" s="14"/>
      <c r="AF50" s="14"/>
      <c r="AG50" s="14"/>
      <c r="AH50" s="14"/>
    </row>
    <row r="51" spans="1:34">
      <c r="A51" s="14"/>
      <c r="B51" s="14"/>
      <c r="C51" s="14"/>
      <c r="D51" s="14"/>
      <c r="E51" s="28"/>
      <c r="F51" s="24"/>
      <c r="G51" s="24"/>
      <c r="H51" s="24"/>
      <c r="I51" s="14"/>
      <c r="J51" s="14"/>
      <c r="K51" s="14"/>
      <c r="L51" s="14"/>
      <c r="M51" s="43"/>
      <c r="N51" s="43"/>
      <c r="O51" s="43"/>
      <c r="P51" s="43"/>
      <c r="Q51" s="43"/>
      <c r="R51" s="43"/>
      <c r="S51" s="14"/>
      <c r="T51" s="14"/>
      <c r="U51" s="14"/>
      <c r="V51" s="14"/>
      <c r="W51" s="14"/>
      <c r="X51" s="14"/>
      <c r="Y51" s="14"/>
      <c r="Z51" s="14"/>
      <c r="AA51" s="14"/>
      <c r="AB51" s="14"/>
      <c r="AC51" s="14"/>
      <c r="AD51" s="14"/>
      <c r="AE51" s="14"/>
      <c r="AF51" s="14"/>
      <c r="AG51" s="14"/>
      <c r="AH51" s="14"/>
    </row>
    <row r="52" spans="1:34">
      <c r="A52" s="14"/>
      <c r="B52" s="14"/>
      <c r="C52" s="14"/>
      <c r="D52" s="14"/>
      <c r="E52" s="28"/>
      <c r="F52" s="24"/>
      <c r="G52" s="24"/>
      <c r="H52" s="24"/>
      <c r="I52" s="14"/>
      <c r="J52" s="14"/>
      <c r="K52" s="14"/>
      <c r="L52" s="14"/>
      <c r="M52" s="43"/>
      <c r="N52" s="43"/>
      <c r="O52" s="43"/>
      <c r="P52" s="43"/>
      <c r="Q52" s="43"/>
      <c r="R52" s="43"/>
      <c r="S52" s="14"/>
      <c r="T52" s="14"/>
      <c r="U52" s="14"/>
      <c r="V52" s="14"/>
      <c r="W52" s="14"/>
      <c r="X52" s="14"/>
      <c r="Y52" s="14"/>
      <c r="Z52" s="14"/>
      <c r="AA52" s="14"/>
      <c r="AB52" s="14"/>
      <c r="AC52" s="14"/>
      <c r="AD52" s="14"/>
      <c r="AE52" s="14"/>
      <c r="AF52" s="14"/>
      <c r="AG52" s="14"/>
      <c r="AH52" s="14"/>
    </row>
    <row r="53" spans="1:34">
      <c r="A53" s="14"/>
      <c r="B53" s="14"/>
      <c r="C53" s="14"/>
      <c r="D53" s="14"/>
      <c r="E53" s="28"/>
      <c r="F53" s="24"/>
      <c r="G53" s="24"/>
      <c r="H53" s="24"/>
      <c r="I53" s="14"/>
      <c r="J53" s="14"/>
      <c r="K53" s="14"/>
      <c r="L53" s="14"/>
      <c r="M53" s="43"/>
      <c r="N53" s="43"/>
      <c r="O53" s="43"/>
      <c r="P53" s="43"/>
      <c r="Q53" s="43"/>
      <c r="R53" s="43"/>
      <c r="S53" s="14"/>
      <c r="T53" s="14"/>
      <c r="U53" s="14"/>
      <c r="V53" s="14"/>
      <c r="W53" s="14"/>
      <c r="X53" s="14"/>
      <c r="Y53" s="14"/>
      <c r="Z53" s="14"/>
      <c r="AA53" s="14"/>
      <c r="AB53" s="14"/>
      <c r="AC53" s="14"/>
      <c r="AD53" s="14"/>
      <c r="AE53" s="14"/>
      <c r="AF53" s="14"/>
      <c r="AG53" s="14"/>
      <c r="AH53" s="14"/>
    </row>
    <row r="54" spans="1:34">
      <c r="A54" s="14"/>
      <c r="B54" s="14"/>
      <c r="C54" s="14"/>
      <c r="D54" s="14"/>
      <c r="E54" s="28"/>
      <c r="F54" s="24"/>
      <c r="G54" s="24"/>
      <c r="H54" s="24"/>
      <c r="I54" s="14"/>
      <c r="J54" s="14"/>
      <c r="K54" s="14"/>
      <c r="L54" s="14"/>
      <c r="M54" s="43"/>
      <c r="N54" s="43"/>
      <c r="O54" s="43"/>
      <c r="P54" s="43"/>
      <c r="Q54" s="43"/>
      <c r="R54" s="43"/>
      <c r="S54" s="14"/>
      <c r="T54" s="14"/>
      <c r="U54" s="14"/>
      <c r="V54" s="14"/>
      <c r="W54" s="14"/>
      <c r="X54" s="14"/>
      <c r="Y54" s="14"/>
      <c r="Z54" s="14"/>
      <c r="AA54" s="14"/>
      <c r="AB54" s="14"/>
      <c r="AC54" s="14"/>
      <c r="AD54" s="14"/>
      <c r="AE54" s="14"/>
      <c r="AF54" s="14"/>
      <c r="AG54" s="14"/>
      <c r="AH54" s="14"/>
    </row>
    <row r="55" spans="1:34">
      <c r="A55" s="14"/>
      <c r="B55" s="14"/>
      <c r="C55" s="14"/>
      <c r="D55" s="14"/>
      <c r="E55" s="28"/>
      <c r="F55" s="24"/>
      <c r="G55" s="24"/>
      <c r="H55" s="24"/>
      <c r="I55" s="14"/>
      <c r="J55" s="14"/>
      <c r="K55" s="14"/>
      <c r="L55" s="14"/>
      <c r="M55" s="43"/>
      <c r="N55" s="43"/>
      <c r="O55" s="43"/>
      <c r="P55" s="43"/>
      <c r="Q55" s="43"/>
      <c r="R55" s="43"/>
      <c r="S55" s="14"/>
      <c r="T55" s="14"/>
      <c r="U55" s="14"/>
      <c r="V55" s="14"/>
      <c r="W55" s="14"/>
      <c r="X55" s="14"/>
      <c r="Y55" s="14"/>
      <c r="Z55" s="14"/>
      <c r="AA55" s="14"/>
      <c r="AB55" s="14"/>
      <c r="AC55" s="14"/>
      <c r="AD55" s="14"/>
      <c r="AE55" s="14"/>
      <c r="AF55" s="14"/>
      <c r="AG55" s="14"/>
      <c r="AH55" s="14"/>
    </row>
    <row r="56" spans="1:34">
      <c r="A56" s="14"/>
      <c r="B56" s="14"/>
      <c r="C56" s="14"/>
      <c r="D56" s="14"/>
      <c r="E56" s="28"/>
      <c r="F56" s="24"/>
      <c r="G56" s="24"/>
      <c r="H56" s="24"/>
      <c r="I56" s="14"/>
      <c r="J56" s="14"/>
      <c r="K56" s="14"/>
      <c r="L56" s="14"/>
      <c r="M56" s="43"/>
      <c r="N56" s="43"/>
      <c r="O56" s="43"/>
      <c r="P56" s="43"/>
      <c r="Q56" s="43"/>
      <c r="R56" s="43"/>
      <c r="S56" s="14"/>
      <c r="T56" s="14"/>
      <c r="U56" s="14"/>
      <c r="V56" s="14"/>
      <c r="W56" s="14"/>
      <c r="X56" s="14"/>
      <c r="Y56" s="14"/>
      <c r="Z56" s="14"/>
      <c r="AA56" s="14"/>
      <c r="AB56" s="14"/>
      <c r="AC56" s="14"/>
      <c r="AD56" s="14"/>
      <c r="AE56" s="14"/>
      <c r="AF56" s="14"/>
      <c r="AG56" s="14"/>
      <c r="AH56" s="14"/>
    </row>
    <row r="57" spans="1:34">
      <c r="A57" s="14"/>
      <c r="B57" s="14"/>
      <c r="C57" s="14"/>
      <c r="D57" s="14"/>
      <c r="E57" s="28"/>
      <c r="F57" s="24"/>
      <c r="G57" s="24"/>
      <c r="H57" s="24"/>
      <c r="I57" s="14"/>
      <c r="J57" s="14"/>
      <c r="K57" s="14"/>
      <c r="L57" s="14"/>
      <c r="M57" s="43"/>
      <c r="N57" s="43"/>
      <c r="O57" s="43"/>
      <c r="P57" s="43"/>
      <c r="Q57" s="43"/>
      <c r="R57" s="43"/>
      <c r="S57" s="14"/>
      <c r="T57" s="14"/>
      <c r="U57" s="14"/>
      <c r="V57" s="14"/>
      <c r="W57" s="14"/>
      <c r="X57" s="14"/>
      <c r="Y57" s="14"/>
      <c r="Z57" s="14"/>
      <c r="AA57" s="14"/>
      <c r="AB57" s="14"/>
      <c r="AC57" s="14"/>
      <c r="AD57" s="14"/>
      <c r="AE57" s="14"/>
      <c r="AF57" s="14"/>
      <c r="AG57" s="14"/>
      <c r="AH57" s="14"/>
    </row>
    <row r="58" spans="1:34">
      <c r="A58" s="14"/>
      <c r="B58" s="14"/>
      <c r="C58" s="14"/>
      <c r="D58" s="14"/>
      <c r="E58" s="28"/>
      <c r="F58" s="24"/>
      <c r="G58" s="24"/>
      <c r="H58" s="24"/>
      <c r="I58" s="14"/>
      <c r="J58" s="14"/>
      <c r="K58" s="14"/>
      <c r="L58" s="14"/>
      <c r="M58" s="43"/>
      <c r="N58" s="43"/>
      <c r="O58" s="43"/>
      <c r="P58" s="43"/>
      <c r="Q58" s="43"/>
      <c r="R58" s="43"/>
      <c r="S58" s="14"/>
      <c r="T58" s="14"/>
      <c r="U58" s="14"/>
      <c r="V58" s="14"/>
      <c r="W58" s="14"/>
      <c r="X58" s="14"/>
      <c r="Y58" s="14"/>
      <c r="Z58" s="14"/>
      <c r="AA58" s="14"/>
      <c r="AB58" s="14"/>
      <c r="AC58" s="14"/>
      <c r="AD58" s="14"/>
      <c r="AE58" s="14"/>
      <c r="AF58" s="14"/>
      <c r="AG58" s="14"/>
      <c r="AH58" s="14"/>
    </row>
    <row r="59" spans="1:34">
      <c r="A59" s="14"/>
      <c r="B59" s="14"/>
      <c r="C59" s="14"/>
      <c r="D59" s="14"/>
      <c r="E59" s="28"/>
      <c r="F59" s="24"/>
      <c r="G59" s="24"/>
      <c r="H59" s="24"/>
      <c r="I59" s="14"/>
      <c r="J59" s="14"/>
      <c r="K59" s="14"/>
      <c r="L59" s="14"/>
      <c r="M59" s="43"/>
      <c r="N59" s="43"/>
      <c r="O59" s="43"/>
      <c r="P59" s="43"/>
      <c r="Q59" s="43"/>
      <c r="R59" s="43"/>
      <c r="S59" s="14"/>
      <c r="T59" s="14"/>
      <c r="U59" s="14"/>
      <c r="V59" s="14"/>
      <c r="W59" s="14"/>
      <c r="X59" s="14"/>
      <c r="Y59" s="14"/>
      <c r="Z59" s="14"/>
      <c r="AA59" s="14"/>
      <c r="AB59" s="14"/>
      <c r="AC59" s="14"/>
      <c r="AD59" s="14"/>
      <c r="AE59" s="14"/>
      <c r="AF59" s="14"/>
      <c r="AG59" s="14"/>
      <c r="AH59" s="14"/>
    </row>
  </sheetData>
  <sheetProtection algorithmName="SHA-512" hashValue="e2jTr3TcdqP4HogT3QBi44i/kBssxB7ohn1st0C7IICF8o/VadQLbv9kE0n/zuvvJtzRvJmJQPVZ9xFm9SP0Rw==" saltValue="FUfjQWaSdF8OCapUw+CLpg==" spinCount="100000" sheet="1" objects="1" scenarios="1"/>
  <customSheetViews>
    <customSheetView guid="{8114C444-8337-4C6A-8249-B490E9E3B426}" showPageBreaks="1" printArea="1" showRuler="0">
      <selection activeCell="N26" sqref="N26"/>
      <pageMargins left="0.78740157480314965" right="0.39370078740157483" top="0.59055118110236227" bottom="0.39370078740157483" header="0.51181102362204722" footer="0.51181102362204722"/>
      <pageSetup paperSize="9" orientation="portrait" r:id="rId1"/>
      <headerFooter alignWithMargins="0"/>
    </customSheetView>
  </customSheetViews>
  <mergeCells count="19">
    <mergeCell ref="B27:K27"/>
    <mergeCell ref="I28:J28"/>
    <mergeCell ref="B22:K22"/>
    <mergeCell ref="B21:K21"/>
    <mergeCell ref="B23:K23"/>
    <mergeCell ref="B24:K24"/>
    <mergeCell ref="B25:K25"/>
    <mergeCell ref="C8:J8"/>
    <mergeCell ref="C11:J11"/>
    <mergeCell ref="B20:K20"/>
    <mergeCell ref="C15:F15"/>
    <mergeCell ref="C16:F16"/>
    <mergeCell ref="C17:F17"/>
    <mergeCell ref="C18:F18"/>
    <mergeCell ref="I2:K2"/>
    <mergeCell ref="C4:J4"/>
    <mergeCell ref="C6:J6"/>
    <mergeCell ref="C7:J7"/>
    <mergeCell ref="C5:J5"/>
  </mergeCells>
  <phoneticPr fontId="15" type="noConversion"/>
  <conditionalFormatting sqref="S3:W5">
    <cfRule type="expression" dxfId="80" priority="24" stopIfTrue="1">
      <formula>$G$14</formula>
    </cfRule>
    <cfRule type="cellIs" dxfId="79" priority="25" stopIfTrue="1" operator="notBetween">
      <formula>0</formula>
      <formula>0</formula>
    </cfRule>
  </conditionalFormatting>
  <conditionalFormatting sqref="S2:X2 S6:W6 Y2:Y6 X3:X7">
    <cfRule type="expression" dxfId="78" priority="28" stopIfTrue="1">
      <formula>$G$14</formula>
    </cfRule>
    <cfRule type="cellIs" dxfId="77" priority="29" stopIfTrue="1" operator="notBetween">
      <formula>0</formula>
      <formula>0</formula>
    </cfRule>
  </conditionalFormatting>
  <conditionalFormatting sqref="B21:K22">
    <cfRule type="expression" dxfId="76" priority="35" stopIfTrue="1">
      <formula>ABC</formula>
    </cfRule>
    <cfRule type="cellIs" dxfId="75" priority="36" stopIfTrue="1" operator="notBetween">
      <formula>0</formula>
      <formula>0</formula>
    </cfRule>
  </conditionalFormatting>
  <conditionalFormatting sqref="D28:H28">
    <cfRule type="expression" dxfId="74" priority="39" stopIfTrue="1">
      <formula>ABC</formula>
    </cfRule>
    <cfRule type="cellIs" dxfId="73" priority="40" stopIfTrue="1" operator="notBetween">
      <formula>0</formula>
      <formula>0</formula>
    </cfRule>
  </conditionalFormatting>
  <conditionalFormatting sqref="H30">
    <cfRule type="cellIs" dxfId="72" priority="21" operator="between">
      <formula>0</formula>
      <formula>9999</formula>
    </cfRule>
  </conditionalFormatting>
  <hyperlinks>
    <hyperlink ref="B25" r:id="rId2"/>
  </hyperlinks>
  <pageMargins left="0.78740157480314965" right="0.39370078740157483" top="0.59055118110236227" bottom="0.39370078740157483" header="0.51181102362204722" footer="0.51181102362204722"/>
  <pageSetup paperSize="9" scale="90" fitToHeight="2" orientation="portrait" r:id="rId3"/>
  <headerFooter alignWithMargins="0"/>
  <drawing r:id="rId4"/>
</worksheet>
</file>

<file path=xl/worksheets/sheet3.xml><?xml version="1.0" encoding="utf-8"?>
<worksheet xmlns="http://schemas.openxmlformats.org/spreadsheetml/2006/main" xmlns:r="http://schemas.openxmlformats.org/officeDocument/2006/relationships">
  <sheetPr codeName="Tabelle2">
    <tabColor rgb="FFC00000"/>
  </sheetPr>
  <dimension ref="A1:AI28"/>
  <sheetViews>
    <sheetView topLeftCell="B1" zoomScaleNormal="100" workbookViewId="0">
      <selection activeCell="F14" sqref="F14"/>
    </sheetView>
  </sheetViews>
  <sheetFormatPr baseColWidth="10" defaultRowHeight="12.75"/>
  <cols>
    <col min="1" max="1" width="1.5703125" customWidth="1"/>
    <col min="2" max="2" width="13.7109375" customWidth="1"/>
    <col min="3" max="3" width="15.5703125" customWidth="1"/>
    <col min="4" max="4" width="7" customWidth="1"/>
    <col min="5" max="5" width="6.7109375" style="31" bestFit="1" customWidth="1"/>
    <col min="6" max="6" width="3.7109375" style="7" customWidth="1"/>
    <col min="7" max="7" width="2.5703125" style="7" customWidth="1"/>
    <col min="8" max="8" width="3.7109375" style="7" customWidth="1"/>
    <col min="9" max="9" width="4.28515625" customWidth="1"/>
    <col min="10" max="10" width="17.7109375" customWidth="1"/>
    <col min="11" max="11" width="16" customWidth="1"/>
    <col min="12" max="12" width="3" customWidth="1"/>
    <col min="13" max="13" width="5.28515625" customWidth="1"/>
    <col min="14" max="14" width="9.7109375" style="44" customWidth="1"/>
    <col min="15" max="17" width="8.7109375" style="44" bestFit="1" customWidth="1"/>
    <col min="18" max="18" width="7" style="44" customWidth="1"/>
    <col min="19" max="19" width="6.140625" style="44" customWidth="1"/>
  </cols>
  <sheetData>
    <row r="1" spans="1:35" ht="16.5" customHeight="1">
      <c r="A1" s="14"/>
      <c r="B1" s="14"/>
      <c r="C1" s="14"/>
      <c r="D1" s="14"/>
      <c r="E1" s="28"/>
      <c r="F1" s="24"/>
      <c r="G1" s="24"/>
      <c r="H1" s="24"/>
      <c r="I1" s="14"/>
      <c r="J1" s="14"/>
      <c r="K1" s="28"/>
      <c r="L1" s="560" t="str">
        <f>Lizenz!$K$1</f>
        <v>© Ralf Bergmeir, RA Kai Schützle</v>
      </c>
      <c r="M1" s="15"/>
      <c r="N1" s="199"/>
      <c r="O1" s="199"/>
      <c r="P1" s="199"/>
      <c r="Q1" s="199"/>
      <c r="R1" s="199"/>
      <c r="S1" s="199"/>
      <c r="T1" s="15"/>
      <c r="U1" s="14"/>
      <c r="V1" s="14"/>
      <c r="W1" s="14"/>
      <c r="X1" s="14"/>
      <c r="Y1" s="14"/>
      <c r="Z1" s="14"/>
      <c r="AA1" s="14"/>
      <c r="AB1" s="14"/>
      <c r="AC1" s="14"/>
      <c r="AD1" s="14"/>
      <c r="AE1" s="14"/>
      <c r="AF1" s="14"/>
      <c r="AG1" s="14"/>
      <c r="AH1" s="14"/>
      <c r="AI1" s="14"/>
    </row>
    <row r="2" spans="1:35" ht="63" customHeight="1">
      <c r="A2" s="14"/>
      <c r="B2" s="765" t="s">
        <v>50</v>
      </c>
      <c r="C2" s="765"/>
      <c r="D2" s="765"/>
      <c r="E2" s="765"/>
      <c r="F2" s="765"/>
      <c r="G2" s="765"/>
      <c r="H2" s="765"/>
      <c r="I2" s="765"/>
      <c r="J2" s="765"/>
      <c r="K2" s="765"/>
      <c r="L2" s="765"/>
      <c r="M2" s="522"/>
      <c r="N2" s="15"/>
      <c r="O2" s="15"/>
      <c r="P2" s="15"/>
      <c r="Q2" s="15"/>
      <c r="R2" s="15"/>
      <c r="S2" s="15"/>
      <c r="T2" s="15"/>
      <c r="U2" s="14"/>
      <c r="V2" s="14"/>
      <c r="W2" s="14"/>
      <c r="X2" s="14"/>
      <c r="Y2" s="14"/>
      <c r="Z2" s="14"/>
      <c r="AA2" s="14"/>
      <c r="AB2" s="14"/>
      <c r="AC2" s="14"/>
      <c r="AD2" s="14"/>
      <c r="AE2" s="14"/>
      <c r="AF2" s="14"/>
      <c r="AG2" s="14"/>
      <c r="AH2" s="14"/>
      <c r="AI2" s="14"/>
    </row>
    <row r="3" spans="1:35" ht="48.75" customHeight="1">
      <c r="A3" s="14"/>
      <c r="B3" s="766" t="s">
        <v>681</v>
      </c>
      <c r="C3" s="767"/>
      <c r="D3" s="767"/>
      <c r="E3" s="767"/>
      <c r="F3" s="767"/>
      <c r="G3" s="767"/>
      <c r="H3" s="767"/>
      <c r="I3" s="767"/>
      <c r="J3" s="767"/>
      <c r="K3" s="767"/>
      <c r="L3" s="768"/>
      <c r="M3" s="25"/>
      <c r="N3" s="199"/>
      <c r="O3" s="199"/>
      <c r="P3" s="199"/>
      <c r="Q3" s="199"/>
      <c r="R3" s="199"/>
      <c r="S3" s="199"/>
      <c r="T3" s="15"/>
      <c r="U3" s="14"/>
      <c r="V3" s="14"/>
      <c r="W3" s="14"/>
      <c r="X3" s="14"/>
      <c r="Y3" s="14"/>
      <c r="Z3" s="14"/>
      <c r="AA3" s="14"/>
      <c r="AB3" s="14"/>
      <c r="AC3" s="14"/>
      <c r="AD3" s="14"/>
      <c r="AE3" s="14"/>
      <c r="AF3" s="14"/>
      <c r="AG3" s="14"/>
      <c r="AH3" s="14"/>
      <c r="AI3" s="14"/>
    </row>
    <row r="4" spans="1:35">
      <c r="A4" s="14"/>
      <c r="B4" s="16"/>
      <c r="C4" s="16"/>
      <c r="D4" s="16"/>
      <c r="E4" s="29"/>
      <c r="F4" s="32"/>
      <c r="G4" s="32"/>
      <c r="H4" s="32"/>
      <c r="I4" s="16"/>
      <c r="J4" s="16"/>
      <c r="K4" s="16"/>
      <c r="L4" s="16"/>
      <c r="M4" s="16"/>
      <c r="N4" s="199"/>
      <c r="O4" s="199"/>
      <c r="P4" s="199"/>
      <c r="Q4" s="199"/>
      <c r="R4" s="199"/>
      <c r="S4" s="199"/>
      <c r="T4" s="15"/>
      <c r="U4" s="14"/>
      <c r="V4" s="14"/>
      <c r="W4" s="14"/>
      <c r="X4" s="14"/>
      <c r="Y4" s="14"/>
      <c r="Z4" s="14"/>
      <c r="AA4" s="14"/>
      <c r="AB4" s="14"/>
      <c r="AC4" s="14"/>
      <c r="AD4" s="14"/>
      <c r="AE4" s="14"/>
      <c r="AF4" s="14"/>
      <c r="AG4" s="14"/>
      <c r="AH4" s="14"/>
      <c r="AI4" s="14"/>
    </row>
    <row r="5" spans="1:35" ht="15">
      <c r="A5" s="14"/>
      <c r="B5" s="422" t="s">
        <v>145</v>
      </c>
      <c r="C5" s="423"/>
      <c r="D5" s="423"/>
      <c r="E5" s="424"/>
      <c r="F5" s="425"/>
      <c r="G5" s="425"/>
      <c r="H5" s="425"/>
      <c r="I5" s="423"/>
      <c r="J5" s="423"/>
      <c r="K5" s="423"/>
      <c r="L5" s="423"/>
      <c r="M5" s="15"/>
      <c r="N5" s="199"/>
      <c r="O5" s="199"/>
      <c r="P5" s="199"/>
      <c r="Q5" s="199"/>
      <c r="R5" s="199"/>
      <c r="S5" s="199"/>
      <c r="T5" s="15"/>
      <c r="U5" s="14"/>
      <c r="V5" s="14"/>
      <c r="W5" s="14"/>
      <c r="X5" s="14"/>
      <c r="Y5" s="14"/>
      <c r="Z5" s="14"/>
      <c r="AA5" s="14"/>
      <c r="AB5" s="14"/>
      <c r="AC5" s="14"/>
      <c r="AD5" s="14"/>
      <c r="AE5" s="14"/>
      <c r="AF5" s="14"/>
      <c r="AG5" s="14"/>
      <c r="AH5" s="14"/>
      <c r="AI5" s="14"/>
    </row>
    <row r="6" spans="1:35" ht="17.25" customHeight="1">
      <c r="A6" s="14"/>
      <c r="B6" s="769" t="s">
        <v>133</v>
      </c>
      <c r="C6" s="770"/>
      <c r="D6" s="770"/>
      <c r="E6" s="770"/>
      <c r="F6" s="770"/>
      <c r="G6" s="770"/>
      <c r="H6" s="770"/>
      <c r="I6" s="770"/>
      <c r="J6" s="770"/>
      <c r="K6" s="770"/>
      <c r="L6" s="770"/>
      <c r="M6" s="524"/>
      <c r="N6" s="199"/>
      <c r="O6" s="199"/>
      <c r="P6" s="199"/>
      <c r="Q6" s="199"/>
      <c r="R6" s="199"/>
      <c r="S6" s="199"/>
      <c r="T6" s="15"/>
      <c r="U6" s="14"/>
      <c r="V6" s="14"/>
      <c r="W6" s="14"/>
      <c r="X6" s="14"/>
      <c r="Y6" s="14"/>
      <c r="Z6" s="14"/>
      <c r="AA6" s="14"/>
      <c r="AB6" s="14"/>
      <c r="AC6" s="14"/>
      <c r="AD6" s="14"/>
      <c r="AE6" s="14"/>
      <c r="AF6" s="14"/>
      <c r="AG6" s="14"/>
      <c r="AH6" s="14"/>
      <c r="AI6" s="14"/>
    </row>
    <row r="7" spans="1:35" ht="86.25" customHeight="1">
      <c r="A7" s="14"/>
      <c r="B7" s="771" t="s">
        <v>682</v>
      </c>
      <c r="C7" s="771"/>
      <c r="D7" s="771"/>
      <c r="E7" s="771"/>
      <c r="F7" s="771"/>
      <c r="G7" s="771"/>
      <c r="H7" s="771"/>
      <c r="I7" s="771"/>
      <c r="J7" s="771"/>
      <c r="K7" s="771"/>
      <c r="L7" s="771"/>
      <c r="M7" s="523"/>
      <c r="N7" s="199"/>
      <c r="O7" s="199"/>
      <c r="P7" s="199"/>
      <c r="Q7" s="199"/>
      <c r="R7" s="199"/>
      <c r="S7" s="199"/>
      <c r="T7" s="15"/>
      <c r="U7" s="14"/>
      <c r="V7" s="14"/>
      <c r="W7" s="14"/>
      <c r="X7" s="14"/>
      <c r="Y7" s="14"/>
      <c r="Z7" s="14"/>
      <c r="AA7" s="14"/>
      <c r="AB7" s="14"/>
      <c r="AC7" s="14"/>
      <c r="AD7" s="14"/>
      <c r="AE7" s="14"/>
      <c r="AF7" s="14"/>
      <c r="AG7" s="14"/>
      <c r="AH7" s="14"/>
      <c r="AI7" s="14"/>
    </row>
    <row r="8" spans="1:35" ht="41.25" customHeight="1">
      <c r="A8" s="14"/>
      <c r="B8" s="771" t="s">
        <v>233</v>
      </c>
      <c r="C8" s="771"/>
      <c r="D8" s="771"/>
      <c r="E8" s="771"/>
      <c r="F8" s="771"/>
      <c r="G8" s="771"/>
      <c r="H8" s="771"/>
      <c r="I8" s="771"/>
      <c r="J8" s="771"/>
      <c r="K8" s="771"/>
      <c r="L8" s="771"/>
      <c r="M8" s="523"/>
      <c r="N8" s="199"/>
      <c r="O8" s="199"/>
      <c r="P8" s="199"/>
      <c r="Q8" s="199"/>
      <c r="R8" s="199"/>
      <c r="S8" s="199"/>
      <c r="T8" s="15"/>
      <c r="U8" s="14"/>
      <c r="V8" s="14"/>
      <c r="W8" s="14"/>
      <c r="X8" s="14"/>
      <c r="Y8" s="14"/>
      <c r="Z8" s="14"/>
      <c r="AA8" s="14"/>
      <c r="AB8" s="14"/>
      <c r="AC8" s="14"/>
      <c r="AD8" s="14"/>
      <c r="AE8" s="14"/>
      <c r="AF8" s="14"/>
      <c r="AG8" s="14"/>
      <c r="AH8" s="14"/>
      <c r="AI8" s="14"/>
    </row>
    <row r="9" spans="1:35" ht="15.75">
      <c r="A9" s="14"/>
      <c r="B9" s="422" t="s">
        <v>234</v>
      </c>
      <c r="C9" s="426"/>
      <c r="D9" s="426"/>
      <c r="E9" s="427"/>
      <c r="F9" s="428"/>
      <c r="G9" s="428"/>
      <c r="H9" s="428"/>
      <c r="I9" s="426"/>
      <c r="J9" s="426"/>
      <c r="K9" s="426"/>
      <c r="L9" s="426"/>
      <c r="M9" s="19"/>
      <c r="N9" s="199"/>
      <c r="O9" s="199"/>
      <c r="P9" s="199"/>
      <c r="Q9" s="199"/>
      <c r="R9" s="199"/>
      <c r="S9" s="199"/>
      <c r="T9" s="15"/>
      <c r="U9" s="14"/>
      <c r="V9" s="14"/>
      <c r="W9" s="14"/>
      <c r="X9" s="14"/>
      <c r="Y9" s="14"/>
      <c r="Z9" s="14"/>
      <c r="AA9" s="14"/>
      <c r="AB9" s="14"/>
      <c r="AC9" s="14"/>
      <c r="AD9" s="14"/>
      <c r="AE9" s="14"/>
      <c r="AF9" s="14"/>
      <c r="AG9" s="14"/>
      <c r="AH9" s="14"/>
      <c r="AI9" s="14"/>
    </row>
    <row r="10" spans="1:35" ht="9" customHeight="1">
      <c r="A10" s="14"/>
      <c r="B10" s="18"/>
      <c r="C10" s="19"/>
      <c r="D10" s="19"/>
      <c r="E10" s="30"/>
      <c r="F10" s="33"/>
      <c r="G10" s="33"/>
      <c r="H10" s="33"/>
      <c r="I10" s="19"/>
      <c r="J10" s="19"/>
      <c r="K10" s="19"/>
      <c r="L10" s="19"/>
      <c r="M10" s="19"/>
      <c r="N10" s="199"/>
      <c r="O10" s="199"/>
      <c r="P10" s="199"/>
      <c r="Q10" s="199"/>
      <c r="R10" s="199"/>
      <c r="S10" s="199"/>
      <c r="T10" s="15"/>
      <c r="U10" s="14"/>
      <c r="V10" s="14"/>
      <c r="W10" s="14"/>
      <c r="X10" s="14"/>
      <c r="Y10" s="14"/>
      <c r="Z10" s="14"/>
      <c r="AA10" s="14"/>
      <c r="AB10" s="14"/>
      <c r="AC10" s="14"/>
      <c r="AD10" s="14"/>
      <c r="AE10" s="14"/>
      <c r="AF10" s="14"/>
      <c r="AG10" s="14"/>
      <c r="AH10" s="14"/>
      <c r="AI10" s="14"/>
    </row>
    <row r="11" spans="1:35">
      <c r="A11" s="14"/>
      <c r="B11" s="761" t="s">
        <v>683</v>
      </c>
      <c r="C11" s="761"/>
      <c r="D11" s="761"/>
      <c r="E11" s="761"/>
      <c r="F11" s="761"/>
      <c r="G11" s="761"/>
      <c r="H11" s="761"/>
      <c r="I11" s="761"/>
      <c r="J11" s="761"/>
      <c r="K11" s="761"/>
      <c r="L11" s="761"/>
      <c r="M11" s="521"/>
      <c r="N11" s="199"/>
      <c r="O11" s="199"/>
      <c r="P11" s="199"/>
      <c r="Q11" s="199"/>
      <c r="R11" s="199"/>
      <c r="S11" s="199"/>
      <c r="T11" s="15"/>
      <c r="U11" s="14"/>
      <c r="V11" s="14"/>
      <c r="W11" s="14"/>
      <c r="X11" s="14"/>
      <c r="Y11" s="14"/>
      <c r="Z11" s="14"/>
      <c r="AA11" s="14"/>
      <c r="AB11" s="14"/>
      <c r="AC11" s="14"/>
      <c r="AD11" s="14"/>
      <c r="AE11" s="14"/>
      <c r="AF11" s="14"/>
      <c r="AG11" s="14"/>
      <c r="AH11" s="14"/>
      <c r="AI11" s="14"/>
    </row>
    <row r="12" spans="1:35">
      <c r="A12" s="14"/>
      <c r="B12" s="15" t="s">
        <v>235</v>
      </c>
      <c r="C12" s="15"/>
      <c r="D12" s="15"/>
      <c r="E12" s="27"/>
      <c r="F12" s="34"/>
      <c r="G12" s="34"/>
      <c r="H12" s="34"/>
      <c r="I12" s="15"/>
      <c r="J12" s="15"/>
      <c r="K12" s="15"/>
      <c r="L12" s="15"/>
      <c r="M12" s="15"/>
      <c r="N12" s="199"/>
      <c r="O12" s="199"/>
      <c r="P12" s="199"/>
      <c r="Q12" s="199"/>
      <c r="R12" s="199"/>
      <c r="S12" s="199"/>
      <c r="T12" s="15"/>
      <c r="U12" s="14"/>
      <c r="V12" s="14"/>
      <c r="W12" s="14"/>
      <c r="X12" s="14"/>
      <c r="Y12" s="14"/>
      <c r="Z12" s="14"/>
      <c r="AA12" s="14"/>
      <c r="AB12" s="14"/>
      <c r="AC12" s="14"/>
      <c r="AD12" s="14"/>
      <c r="AE12" s="14"/>
      <c r="AF12" s="14"/>
      <c r="AG12" s="14"/>
      <c r="AH12" s="14"/>
      <c r="AI12" s="14"/>
    </row>
    <row r="13" spans="1:35">
      <c r="A13" s="14"/>
      <c r="B13" s="15"/>
      <c r="C13" s="15"/>
      <c r="D13" s="15"/>
      <c r="E13" s="27"/>
      <c r="F13" s="34"/>
      <c r="G13" s="34"/>
      <c r="H13" s="34"/>
      <c r="I13" s="15"/>
      <c r="J13" s="15"/>
      <c r="K13" s="15"/>
      <c r="L13" s="15"/>
      <c r="M13" s="15"/>
      <c r="N13" s="199"/>
      <c r="O13" s="199"/>
      <c r="P13" s="199"/>
      <c r="Q13" s="199"/>
      <c r="R13" s="199"/>
      <c r="S13" s="199"/>
      <c r="T13" s="15"/>
      <c r="U13" s="14"/>
      <c r="V13" s="14"/>
      <c r="W13" s="14"/>
      <c r="X13" s="14"/>
      <c r="Y13" s="14"/>
      <c r="Z13" s="14"/>
      <c r="AA13" s="14"/>
      <c r="AB13" s="14"/>
      <c r="AC13" s="14"/>
      <c r="AD13" s="14"/>
      <c r="AE13" s="14"/>
      <c r="AF13" s="14"/>
      <c r="AG13" s="14"/>
      <c r="AH13" s="14"/>
      <c r="AI13" s="14"/>
    </row>
    <row r="14" spans="1:35">
      <c r="A14" s="14"/>
      <c r="B14" s="20" t="s">
        <v>136</v>
      </c>
      <c r="C14" s="429" t="s">
        <v>236</v>
      </c>
      <c r="D14" s="430"/>
      <c r="E14" s="431" t="s">
        <v>34</v>
      </c>
      <c r="F14" s="665">
        <v>80</v>
      </c>
      <c r="G14" s="432" t="s">
        <v>79</v>
      </c>
      <c r="H14" s="432"/>
      <c r="I14" s="429"/>
      <c r="J14" s="772" t="s">
        <v>678</v>
      </c>
      <c r="K14" s="772"/>
      <c r="L14" s="15"/>
      <c r="M14" s="15"/>
      <c r="N14" s="199"/>
      <c r="O14" s="199"/>
      <c r="P14" s="199"/>
      <c r="Q14" s="199"/>
      <c r="R14" s="199"/>
      <c r="S14" s="199"/>
      <c r="T14" s="15"/>
      <c r="U14" s="14"/>
      <c r="V14" s="14"/>
      <c r="W14" s="14"/>
      <c r="X14" s="14"/>
      <c r="Y14" s="14"/>
      <c r="Z14" s="14"/>
      <c r="AA14" s="14"/>
      <c r="AB14" s="14"/>
      <c r="AC14" s="14"/>
      <c r="AD14" s="14"/>
      <c r="AE14" s="14"/>
      <c r="AF14" s="14"/>
      <c r="AG14" s="14"/>
      <c r="AH14" s="14"/>
      <c r="AI14" s="14"/>
    </row>
    <row r="15" spans="1:35">
      <c r="A15" s="14"/>
      <c r="B15" s="20" t="s">
        <v>138</v>
      </c>
      <c r="C15" s="35" t="s">
        <v>237</v>
      </c>
      <c r="D15" s="36"/>
      <c r="E15" s="37" t="s">
        <v>34</v>
      </c>
      <c r="F15" s="666">
        <v>50</v>
      </c>
      <c r="G15" s="38" t="s">
        <v>35</v>
      </c>
      <c r="H15" s="38">
        <f>F14-1</f>
        <v>79</v>
      </c>
      <c r="I15" s="35" t="s">
        <v>79</v>
      </c>
      <c r="J15" s="772" t="s">
        <v>679</v>
      </c>
      <c r="K15" s="772"/>
      <c r="L15" s="15"/>
      <c r="M15" s="15"/>
      <c r="N15" s="199"/>
      <c r="O15" s="199"/>
      <c r="P15" s="199"/>
      <c r="Q15" s="199"/>
      <c r="R15" s="199"/>
      <c r="S15" s="199"/>
      <c r="T15" s="15"/>
      <c r="U15" s="14"/>
      <c r="V15" s="14"/>
      <c r="W15" s="14"/>
      <c r="X15" s="14"/>
      <c r="Y15" s="14"/>
      <c r="Z15" s="14"/>
      <c r="AA15" s="14"/>
      <c r="AB15" s="14"/>
      <c r="AC15" s="14"/>
      <c r="AD15" s="14"/>
      <c r="AE15" s="14"/>
      <c r="AF15" s="14"/>
      <c r="AG15" s="14"/>
      <c r="AH15" s="14"/>
      <c r="AI15" s="14"/>
    </row>
    <row r="16" spans="1:35">
      <c r="A16" s="14"/>
      <c r="B16" s="20" t="s">
        <v>137</v>
      </c>
      <c r="C16" s="39" t="s">
        <v>238</v>
      </c>
      <c r="D16" s="40"/>
      <c r="E16" s="40" t="s">
        <v>33</v>
      </c>
      <c r="F16" s="41">
        <f>SUM(F15-1)</f>
        <v>49</v>
      </c>
      <c r="G16" s="41" t="s">
        <v>79</v>
      </c>
      <c r="H16" s="41"/>
      <c r="I16" s="41"/>
      <c r="J16" s="668"/>
      <c r="K16" s="667" t="s">
        <v>680</v>
      </c>
      <c r="L16" s="15"/>
      <c r="M16" s="15"/>
      <c r="N16" s="43"/>
      <c r="O16" s="43"/>
      <c r="P16" s="43"/>
      <c r="Q16" s="43"/>
      <c r="R16" s="43"/>
      <c r="S16" s="43"/>
      <c r="T16" s="14"/>
      <c r="U16" s="14"/>
      <c r="V16" s="14"/>
      <c r="W16" s="14"/>
      <c r="X16" s="14"/>
      <c r="Y16" s="14"/>
      <c r="Z16" s="14"/>
      <c r="AA16" s="14"/>
      <c r="AB16" s="14"/>
      <c r="AC16" s="14"/>
      <c r="AD16" s="14"/>
      <c r="AE16" s="14"/>
      <c r="AF16" s="14"/>
      <c r="AG16" s="14"/>
      <c r="AH16" s="14"/>
      <c r="AI16" s="14"/>
    </row>
    <row r="17" spans="1:35">
      <c r="A17" s="14"/>
      <c r="B17" s="21" t="s">
        <v>139</v>
      </c>
      <c r="C17" s="552" t="s">
        <v>239</v>
      </c>
      <c r="D17" s="553"/>
      <c r="E17" s="554"/>
      <c r="F17" s="555"/>
      <c r="G17" s="555"/>
      <c r="H17" s="555"/>
      <c r="I17" s="553"/>
      <c r="J17" s="15"/>
      <c r="K17" s="15"/>
      <c r="L17" s="15"/>
      <c r="M17" s="15"/>
      <c r="N17" s="43"/>
      <c r="O17" s="43"/>
      <c r="P17" s="43"/>
      <c r="Q17" s="43"/>
      <c r="R17" s="43"/>
      <c r="S17" s="43"/>
      <c r="T17" s="14"/>
      <c r="U17" s="14"/>
      <c r="V17" s="14"/>
      <c r="W17" s="14"/>
      <c r="X17" s="14"/>
      <c r="Y17" s="14"/>
      <c r="Z17" s="14"/>
      <c r="AA17" s="14"/>
      <c r="AB17" s="14"/>
      <c r="AC17" s="14"/>
      <c r="AD17" s="14"/>
      <c r="AE17" s="14"/>
      <c r="AF17" s="14"/>
      <c r="AG17" s="14"/>
      <c r="AH17" s="14"/>
      <c r="AI17" s="14"/>
    </row>
    <row r="18" spans="1:35">
      <c r="A18" s="14"/>
      <c r="B18" s="15"/>
      <c r="C18" s="15"/>
      <c r="D18" s="15"/>
      <c r="E18" s="27"/>
      <c r="F18" s="34"/>
      <c r="G18" s="34"/>
      <c r="H18" s="34"/>
      <c r="I18" s="15"/>
      <c r="J18" s="15"/>
      <c r="K18" s="15"/>
      <c r="L18" s="15"/>
      <c r="M18" s="15"/>
      <c r="N18" s="43"/>
      <c r="O18" s="43"/>
      <c r="P18" s="43"/>
      <c r="Q18" s="43"/>
      <c r="R18" s="43"/>
      <c r="S18" s="43"/>
      <c r="T18" s="14"/>
      <c r="U18" s="14"/>
      <c r="V18" s="14"/>
      <c r="W18" s="14"/>
      <c r="X18" s="14"/>
      <c r="Y18" s="14"/>
      <c r="Z18" s="14"/>
      <c r="AA18" s="14"/>
      <c r="AB18" s="14"/>
      <c r="AC18" s="14"/>
      <c r="AD18" s="14"/>
      <c r="AE18" s="14"/>
      <c r="AF18" s="14"/>
      <c r="AG18" s="14"/>
      <c r="AH18" s="14"/>
      <c r="AI18" s="14"/>
    </row>
    <row r="19" spans="1:35" ht="41.25" customHeight="1">
      <c r="A19" s="14"/>
      <c r="B19" s="761" t="s">
        <v>684</v>
      </c>
      <c r="C19" s="761"/>
      <c r="D19" s="761"/>
      <c r="E19" s="761"/>
      <c r="F19" s="761"/>
      <c r="G19" s="761"/>
      <c r="H19" s="761"/>
      <c r="I19" s="761"/>
      <c r="J19" s="761"/>
      <c r="K19" s="761"/>
      <c r="L19" s="761"/>
      <c r="M19" s="521"/>
      <c r="N19" s="43"/>
      <c r="O19" s="43"/>
      <c r="P19" s="43"/>
      <c r="Q19" s="43"/>
      <c r="R19" s="43"/>
      <c r="S19" s="43"/>
      <c r="T19" s="14"/>
      <c r="U19" s="14"/>
      <c r="V19" s="14"/>
      <c r="W19" s="14"/>
      <c r="X19" s="14"/>
      <c r="Y19" s="14"/>
      <c r="Z19" s="14"/>
      <c r="AA19" s="14"/>
      <c r="AB19" s="14"/>
      <c r="AC19" s="14"/>
      <c r="AD19" s="14"/>
      <c r="AE19" s="14"/>
      <c r="AF19" s="14"/>
      <c r="AG19" s="14"/>
      <c r="AH19" s="14"/>
      <c r="AI19" s="14"/>
    </row>
    <row r="20" spans="1:35" ht="9.75" customHeight="1">
      <c r="A20" s="14"/>
      <c r="B20" s="16"/>
      <c r="C20" s="17"/>
      <c r="D20" s="17"/>
      <c r="E20" s="27"/>
      <c r="F20" s="34"/>
      <c r="G20" s="34"/>
      <c r="H20" s="34"/>
      <c r="I20" s="17"/>
      <c r="J20" s="17"/>
      <c r="K20" s="17"/>
      <c r="L20" s="17"/>
      <c r="M20" s="17"/>
      <c r="N20" s="43"/>
      <c r="O20" s="43"/>
      <c r="P20" s="43"/>
      <c r="Q20" s="43"/>
      <c r="R20" s="43"/>
      <c r="S20" s="43"/>
      <c r="T20" s="14"/>
      <c r="U20" s="14"/>
      <c r="V20" s="14"/>
      <c r="W20" s="14"/>
      <c r="X20" s="14"/>
      <c r="Y20" s="14"/>
      <c r="Z20" s="14"/>
      <c r="AA20" s="14"/>
      <c r="AB20" s="14"/>
      <c r="AC20" s="14"/>
      <c r="AD20" s="14"/>
      <c r="AE20" s="14"/>
      <c r="AF20" s="14"/>
      <c r="AG20" s="14"/>
      <c r="AH20" s="14"/>
      <c r="AI20" s="14"/>
    </row>
    <row r="21" spans="1:35" ht="32.25" customHeight="1">
      <c r="A21" s="14"/>
      <c r="B21" s="762" t="s">
        <v>685</v>
      </c>
      <c r="C21" s="763"/>
      <c r="D21" s="763"/>
      <c r="E21" s="763"/>
      <c r="F21" s="763"/>
      <c r="G21" s="763"/>
      <c r="H21" s="763"/>
      <c r="I21" s="763"/>
      <c r="J21" s="763"/>
      <c r="K21" s="763"/>
      <c r="L21" s="764"/>
      <c r="M21" s="26"/>
      <c r="N21" s="43"/>
      <c r="O21" s="43"/>
      <c r="P21" s="43"/>
      <c r="Q21" s="43"/>
      <c r="R21" s="43"/>
      <c r="S21" s="43"/>
      <c r="T21" s="14"/>
      <c r="U21" s="14"/>
      <c r="V21" s="14"/>
      <c r="W21" s="14"/>
      <c r="X21" s="14"/>
      <c r="Y21" s="14"/>
      <c r="Z21" s="14"/>
      <c r="AA21" s="14"/>
      <c r="AB21" s="14"/>
      <c r="AC21" s="14"/>
      <c r="AD21" s="14"/>
      <c r="AE21" s="14"/>
      <c r="AF21" s="14"/>
      <c r="AG21" s="14"/>
      <c r="AH21" s="14"/>
      <c r="AI21" s="14"/>
    </row>
    <row r="22" spans="1:35">
      <c r="A22" s="14"/>
      <c r="B22" s="14"/>
      <c r="C22" s="14"/>
      <c r="D22" s="14"/>
      <c r="E22" s="28"/>
      <c r="F22" s="24"/>
      <c r="G22" s="24"/>
      <c r="H22" s="24"/>
      <c r="I22" s="14"/>
      <c r="J22" s="14"/>
      <c r="K22" s="14"/>
      <c r="L22" s="14"/>
      <c r="M22" s="14"/>
      <c r="N22" s="43"/>
      <c r="O22" s="43"/>
      <c r="P22" s="43"/>
      <c r="Q22" s="43"/>
      <c r="R22" s="43"/>
      <c r="S22" s="43"/>
      <c r="T22" s="14"/>
      <c r="U22" s="14"/>
      <c r="V22" s="14"/>
      <c r="W22" s="14"/>
      <c r="X22" s="14"/>
      <c r="Y22" s="14"/>
      <c r="Z22" s="14"/>
      <c r="AA22" s="14"/>
      <c r="AB22" s="14"/>
      <c r="AC22" s="14"/>
      <c r="AD22" s="14"/>
      <c r="AE22" s="14"/>
      <c r="AF22" s="14"/>
      <c r="AG22" s="14"/>
      <c r="AH22" s="14"/>
      <c r="AI22" s="14"/>
    </row>
    <row r="23" spans="1:35">
      <c r="A23" s="14"/>
      <c r="B23" s="14"/>
      <c r="C23" s="14"/>
      <c r="D23" s="14"/>
      <c r="E23" s="28"/>
      <c r="F23" s="24"/>
      <c r="G23" s="24"/>
      <c r="H23" s="24"/>
      <c r="I23" s="14"/>
      <c r="J23" s="14"/>
      <c r="K23" s="14"/>
      <c r="L23" s="14"/>
      <c r="M23" s="14"/>
      <c r="N23" s="43"/>
      <c r="O23" s="43"/>
      <c r="P23" s="43"/>
      <c r="Q23" s="43"/>
      <c r="R23" s="43"/>
      <c r="S23" s="43"/>
      <c r="T23" s="14"/>
      <c r="U23" s="14"/>
      <c r="V23" s="14"/>
      <c r="W23" s="14"/>
      <c r="X23" s="14"/>
      <c r="Y23" s="14"/>
      <c r="Z23" s="14"/>
      <c r="AA23" s="14"/>
      <c r="AB23" s="14"/>
      <c r="AC23" s="14"/>
      <c r="AD23" s="14"/>
      <c r="AE23" s="14"/>
      <c r="AF23" s="14"/>
      <c r="AG23" s="14"/>
      <c r="AH23" s="14"/>
      <c r="AI23" s="14"/>
    </row>
    <row r="24" spans="1:35">
      <c r="A24" s="14"/>
      <c r="B24" s="14"/>
      <c r="C24" s="14"/>
      <c r="D24" s="14"/>
      <c r="E24" s="28"/>
      <c r="F24" s="24"/>
      <c r="G24" s="24"/>
      <c r="H24" s="24"/>
      <c r="I24" s="14"/>
      <c r="J24" s="14"/>
      <c r="K24" s="14"/>
      <c r="L24" s="14"/>
      <c r="M24" s="14"/>
      <c r="N24" s="43"/>
      <c r="O24" s="43"/>
      <c r="P24" s="43"/>
      <c r="Q24" s="43"/>
      <c r="R24" s="43"/>
      <c r="S24" s="43"/>
      <c r="T24" s="14"/>
      <c r="U24" s="14"/>
      <c r="V24" s="14"/>
      <c r="W24" s="14"/>
      <c r="X24" s="14"/>
      <c r="Y24" s="14"/>
      <c r="Z24" s="14"/>
      <c r="AA24" s="14"/>
      <c r="AB24" s="14"/>
      <c r="AC24" s="14"/>
      <c r="AD24" s="14"/>
      <c r="AE24" s="14"/>
      <c r="AF24" s="14"/>
      <c r="AG24" s="14"/>
      <c r="AH24" s="14"/>
      <c r="AI24" s="14"/>
    </row>
    <row r="25" spans="1:35">
      <c r="A25" s="14"/>
      <c r="B25" s="14"/>
      <c r="C25" s="14"/>
      <c r="D25" s="14"/>
      <c r="E25" s="28"/>
      <c r="F25" s="24"/>
      <c r="G25" s="24"/>
      <c r="H25" s="24"/>
      <c r="I25" s="14"/>
      <c r="J25" s="14"/>
      <c r="K25" s="14"/>
      <c r="L25" s="14"/>
      <c r="M25" s="14"/>
      <c r="N25" s="43"/>
      <c r="O25" s="43"/>
      <c r="P25" s="43"/>
      <c r="Q25" s="43"/>
      <c r="R25" s="43"/>
      <c r="S25" s="43"/>
      <c r="T25" s="14"/>
      <c r="U25" s="14"/>
      <c r="V25" s="14"/>
      <c r="W25" s="14"/>
      <c r="X25" s="14"/>
      <c r="Y25" s="14"/>
      <c r="Z25" s="14"/>
      <c r="AA25" s="14"/>
      <c r="AB25" s="14"/>
      <c r="AC25" s="14"/>
      <c r="AD25" s="14"/>
      <c r="AE25" s="14"/>
      <c r="AF25" s="14"/>
      <c r="AG25" s="14"/>
      <c r="AH25" s="14"/>
      <c r="AI25" s="14"/>
    </row>
    <row r="26" spans="1:35">
      <c r="A26" s="14"/>
      <c r="B26" s="14"/>
      <c r="C26" s="14"/>
      <c r="D26" s="14"/>
      <c r="E26" s="28"/>
      <c r="F26" s="24"/>
      <c r="G26" s="24"/>
      <c r="H26" s="24"/>
      <c r="I26" s="14"/>
      <c r="J26" s="14"/>
      <c r="K26" s="14"/>
      <c r="L26" s="14"/>
      <c r="M26" s="14"/>
      <c r="N26" s="43"/>
      <c r="O26" s="43"/>
      <c r="P26" s="43"/>
      <c r="Q26" s="43"/>
      <c r="R26" s="43"/>
      <c r="S26" s="43"/>
      <c r="T26" s="14"/>
      <c r="U26" s="14"/>
      <c r="V26" s="14"/>
      <c r="W26" s="14"/>
      <c r="X26" s="14"/>
      <c r="Y26" s="14"/>
      <c r="Z26" s="14"/>
      <c r="AA26" s="14"/>
      <c r="AB26" s="14"/>
      <c r="AC26" s="14"/>
      <c r="AD26" s="14"/>
      <c r="AE26" s="14"/>
      <c r="AF26" s="14"/>
      <c r="AG26" s="14"/>
      <c r="AH26" s="14"/>
      <c r="AI26" s="14"/>
    </row>
    <row r="27" spans="1:35">
      <c r="A27" s="14"/>
      <c r="B27" s="14"/>
      <c r="C27" s="14"/>
      <c r="D27" s="14"/>
      <c r="E27" s="28"/>
      <c r="F27" s="24"/>
      <c r="G27" s="24"/>
      <c r="H27" s="24"/>
      <c r="I27" s="14"/>
      <c r="J27" s="14"/>
      <c r="K27" s="14"/>
      <c r="L27" s="14"/>
      <c r="M27" s="14"/>
      <c r="N27" s="43"/>
      <c r="O27" s="43"/>
      <c r="P27" s="43"/>
      <c r="Q27" s="43"/>
      <c r="R27" s="43"/>
      <c r="S27" s="43"/>
      <c r="T27" s="14"/>
      <c r="U27" s="14"/>
      <c r="V27" s="14"/>
      <c r="W27" s="14"/>
      <c r="X27" s="14"/>
      <c r="Y27" s="14"/>
      <c r="Z27" s="14"/>
      <c r="AA27" s="14"/>
      <c r="AB27" s="14"/>
      <c r="AC27" s="14"/>
      <c r="AD27" s="14"/>
      <c r="AE27" s="14"/>
      <c r="AF27" s="14"/>
      <c r="AG27" s="14"/>
      <c r="AH27" s="14"/>
      <c r="AI27" s="14"/>
    </row>
    <row r="28" spans="1:35">
      <c r="A28" s="14"/>
      <c r="B28" s="14"/>
      <c r="C28" s="14"/>
      <c r="D28" s="14"/>
      <c r="E28" s="28"/>
      <c r="F28" s="24"/>
      <c r="G28" s="24"/>
      <c r="H28" s="24"/>
      <c r="I28" s="14"/>
      <c r="J28" s="14"/>
      <c r="K28" s="14"/>
      <c r="L28" s="14"/>
      <c r="M28" s="14"/>
      <c r="N28" s="43"/>
      <c r="O28" s="43"/>
      <c r="P28" s="43"/>
      <c r="Q28" s="43"/>
      <c r="R28" s="43"/>
      <c r="S28" s="43"/>
      <c r="T28" s="14"/>
      <c r="U28" s="14"/>
      <c r="V28" s="14"/>
      <c r="W28" s="14"/>
      <c r="X28" s="14"/>
      <c r="Y28" s="14"/>
      <c r="Z28" s="14"/>
      <c r="AA28" s="14"/>
      <c r="AB28" s="14"/>
      <c r="AC28" s="14"/>
      <c r="AD28" s="14"/>
      <c r="AE28" s="14"/>
      <c r="AF28" s="14"/>
      <c r="AG28" s="14"/>
      <c r="AH28" s="14"/>
      <c r="AI28" s="14"/>
    </row>
  </sheetData>
  <sheetProtection password="947C" sheet="1" objects="1" scenarios="1" selectLockedCells="1"/>
  <mergeCells count="10">
    <mergeCell ref="B11:L11"/>
    <mergeCell ref="B19:L19"/>
    <mergeCell ref="B21:L21"/>
    <mergeCell ref="B2:L2"/>
    <mergeCell ref="B3:L3"/>
    <mergeCell ref="B6:L6"/>
    <mergeCell ref="B7:L7"/>
    <mergeCell ref="B8:L8"/>
    <mergeCell ref="J14:K14"/>
    <mergeCell ref="J15:K15"/>
  </mergeCells>
  <pageMargins left="0.78740157480314965" right="0.39370078740157483" top="0.59055118110236227" bottom="0.39370078740157483" header="0.51181102362204722" footer="0.51181102362204722"/>
  <pageSetup paperSize="9" scale="90" fitToHeight="2" orientation="portrait" r:id="rId1"/>
  <headerFooter alignWithMargins="0"/>
</worksheet>
</file>

<file path=xl/worksheets/sheet4.xml><?xml version="1.0" encoding="utf-8"?>
<worksheet xmlns="http://schemas.openxmlformats.org/spreadsheetml/2006/main" xmlns:r="http://schemas.openxmlformats.org/officeDocument/2006/relationships">
  <sheetPr codeName="Tabelle24">
    <tabColor rgb="FFC00000"/>
    <pageSetUpPr fitToPage="1"/>
  </sheetPr>
  <dimension ref="A1:AA58"/>
  <sheetViews>
    <sheetView zoomScaleNormal="100" workbookViewId="0">
      <pane ySplit="5" topLeftCell="A6" activePane="bottomLeft" state="frozen"/>
      <selection pane="bottomLeft" activeCell="T45" sqref="T45"/>
    </sheetView>
  </sheetViews>
  <sheetFormatPr baseColWidth="10" defaultColWidth="11.42578125" defaultRowHeight="12.75"/>
  <cols>
    <col min="1" max="1" width="0.85546875" style="103" customWidth="1"/>
    <col min="2" max="4" width="2.5703125" style="1" customWidth="1"/>
    <col min="5" max="5" width="1.140625" style="1" customWidth="1"/>
    <col min="6" max="6" width="2.5703125" style="1" customWidth="1"/>
    <col min="7" max="7" width="3.140625" style="278" customWidth="1"/>
    <col min="8" max="8" width="3.7109375" style="293" customWidth="1"/>
    <col min="9" max="9" width="2" style="196" customWidth="1"/>
    <col min="10" max="10" width="5.85546875" style="11" customWidth="1"/>
    <col min="11" max="11" width="56.28515625" style="81" customWidth="1"/>
    <col min="12" max="12" width="1.5703125" style="1" customWidth="1"/>
    <col min="13" max="13" width="8" style="1" customWidth="1"/>
    <col min="14" max="14" width="1.140625" style="1" customWidth="1"/>
    <col min="15" max="15" width="38.7109375" style="1" customWidth="1"/>
    <col min="16" max="16" width="39.28515625" style="1" customWidth="1"/>
    <col min="17" max="17" width="17.7109375" style="1" customWidth="1"/>
    <col min="18" max="18" width="11.28515625" style="3" customWidth="1"/>
    <col min="19" max="19" width="2" style="22" customWidth="1"/>
    <col min="20" max="20" width="11.5703125" style="103" customWidth="1"/>
    <col min="21" max="27" width="9.140625" style="22" customWidth="1"/>
    <col min="28" max="16384" width="11.42578125" style="1"/>
  </cols>
  <sheetData>
    <row r="1" spans="1:27" s="22" customFormat="1" ht="4.5" customHeight="1">
      <c r="A1" s="103"/>
      <c r="B1" s="110"/>
      <c r="C1" s="110"/>
      <c r="D1" s="110"/>
      <c r="E1" s="110"/>
      <c r="F1" s="110"/>
      <c r="G1" s="271"/>
      <c r="H1" s="286"/>
      <c r="I1" s="189"/>
      <c r="J1" s="108"/>
      <c r="K1" s="109"/>
      <c r="R1" s="110"/>
      <c r="T1" s="103"/>
    </row>
    <row r="2" spans="1:27" ht="12.75" customHeight="1">
      <c r="B2" s="619"/>
      <c r="C2" s="619"/>
      <c r="D2" s="619"/>
      <c r="E2" s="546"/>
      <c r="F2" s="619"/>
      <c r="G2" s="547"/>
      <c r="H2" s="287"/>
      <c r="I2" s="190"/>
      <c r="J2" s="131"/>
      <c r="K2" s="124"/>
      <c r="L2" s="132"/>
      <c r="M2" s="132"/>
      <c r="N2" s="132"/>
      <c r="O2" s="132"/>
      <c r="P2" s="132"/>
      <c r="Q2" s="104"/>
      <c r="R2" s="548" t="str">
        <f>Lizenz!$J$18</f>
        <v>© Ralf Bergmeir, RA Kai Schützle</v>
      </c>
      <c r="S2" s="104"/>
    </row>
    <row r="3" spans="1:27" ht="3.75" customHeight="1">
      <c r="A3" s="587"/>
      <c r="B3" s="42"/>
      <c r="C3" s="42"/>
      <c r="D3" s="42"/>
      <c r="E3" s="42"/>
      <c r="F3" s="126"/>
      <c r="G3" s="272"/>
      <c r="H3" s="288"/>
      <c r="I3" s="191"/>
      <c r="J3" s="131"/>
      <c r="K3" s="124"/>
      <c r="L3" s="119"/>
      <c r="M3" s="119"/>
      <c r="N3" s="119"/>
      <c r="O3" s="119"/>
      <c r="P3" s="142"/>
      <c r="Q3" s="143"/>
      <c r="R3" s="142"/>
      <c r="S3" s="104"/>
    </row>
    <row r="4" spans="1:27" s="258" customFormat="1" ht="18" customHeight="1">
      <c r="A4" s="125"/>
      <c r="B4" s="469"/>
      <c r="C4" s="469"/>
      <c r="D4" s="469"/>
      <c r="E4" s="469"/>
      <c r="F4" s="470"/>
      <c r="G4" s="471"/>
      <c r="H4" s="472"/>
      <c r="I4" s="473"/>
      <c r="J4" s="474"/>
      <c r="K4" s="474" t="s">
        <v>111</v>
      </c>
      <c r="L4" s="475"/>
      <c r="M4" s="476"/>
      <c r="N4" s="477"/>
      <c r="O4" s="478" t="s">
        <v>686</v>
      </c>
      <c r="P4" s="479"/>
      <c r="Q4" s="479"/>
      <c r="R4" s="479"/>
      <c r="S4" s="256"/>
      <c r="T4" s="125"/>
      <c r="U4" s="257"/>
      <c r="V4" s="257"/>
      <c r="W4" s="257"/>
      <c r="X4" s="257"/>
      <c r="Y4" s="257"/>
      <c r="Z4" s="257"/>
      <c r="AA4" s="257"/>
    </row>
    <row r="5" spans="1:27" ht="3.75" customHeight="1">
      <c r="B5" s="42"/>
      <c r="C5" s="42"/>
      <c r="D5" s="42"/>
      <c r="E5" s="42"/>
      <c r="F5" s="126"/>
      <c r="G5" s="272"/>
      <c r="H5" s="288"/>
      <c r="I5" s="191"/>
      <c r="J5" s="131"/>
      <c r="K5" s="124"/>
      <c r="L5" s="119"/>
      <c r="M5" s="119"/>
      <c r="N5" s="119"/>
      <c r="O5" s="119"/>
      <c r="P5" s="142"/>
      <c r="Q5" s="143"/>
      <c r="R5" s="142"/>
      <c r="S5" s="104"/>
    </row>
    <row r="6" spans="1:27" ht="12.75" customHeight="1">
      <c r="B6" s="42"/>
      <c r="C6" s="42"/>
      <c r="D6" s="42"/>
      <c r="E6" s="42"/>
      <c r="F6" s="126"/>
      <c r="G6" s="272"/>
      <c r="H6" s="288"/>
      <c r="I6" s="191"/>
      <c r="J6" s="131"/>
      <c r="K6" s="124"/>
      <c r="L6" s="104"/>
      <c r="M6" s="104"/>
      <c r="N6" s="104"/>
      <c r="O6" s="119"/>
      <c r="P6" s="142"/>
      <c r="Q6" s="143"/>
      <c r="R6" s="142"/>
      <c r="S6" s="104"/>
    </row>
    <row r="7" spans="1:27" ht="12.75" customHeight="1">
      <c r="B7" s="775" t="s">
        <v>692</v>
      </c>
      <c r="C7" s="776"/>
      <c r="D7" s="776"/>
      <c r="E7" s="776"/>
      <c r="F7" s="776"/>
      <c r="G7" s="776"/>
      <c r="H7" s="776"/>
      <c r="I7" s="776"/>
      <c r="J7" s="776"/>
      <c r="K7" s="776"/>
      <c r="L7" s="776"/>
      <c r="M7" s="510"/>
      <c r="N7" s="510"/>
      <c r="O7" s="253" t="s">
        <v>658</v>
      </c>
      <c r="P7" s="253"/>
      <c r="Q7" s="143"/>
      <c r="R7" s="142"/>
      <c r="S7" s="104"/>
    </row>
    <row r="8" spans="1:27" ht="12.75" customHeight="1">
      <c r="B8" s="776"/>
      <c r="C8" s="776"/>
      <c r="D8" s="776"/>
      <c r="E8" s="776"/>
      <c r="F8" s="776"/>
      <c r="G8" s="776"/>
      <c r="H8" s="776"/>
      <c r="I8" s="776"/>
      <c r="J8" s="776"/>
      <c r="K8" s="776"/>
      <c r="L8" s="776"/>
      <c r="M8" s="511" t="s">
        <v>108</v>
      </c>
      <c r="N8" s="510"/>
      <c r="O8" s="512"/>
      <c r="P8" s="513"/>
      <c r="Q8" s="513"/>
      <c r="R8" s="512"/>
      <c r="S8" s="104"/>
      <c r="V8" s="549"/>
    </row>
    <row r="9" spans="1:27" ht="12.75" customHeight="1">
      <c r="B9" s="776"/>
      <c r="C9" s="776"/>
      <c r="D9" s="776"/>
      <c r="E9" s="776"/>
      <c r="F9" s="776"/>
      <c r="G9" s="776"/>
      <c r="H9" s="776"/>
      <c r="I9" s="776"/>
      <c r="J9" s="776"/>
      <c r="K9" s="776"/>
      <c r="L9" s="776"/>
      <c r="M9" s="510"/>
      <c r="N9" s="510"/>
      <c r="O9" s="585" t="s">
        <v>90</v>
      </c>
      <c r="P9" s="514" t="s">
        <v>95</v>
      </c>
      <c r="Q9" s="773" t="s">
        <v>112</v>
      </c>
      <c r="R9" s="774"/>
      <c r="S9" s="104"/>
    </row>
    <row r="10" spans="1:27" ht="12.75" customHeight="1">
      <c r="B10" s="776"/>
      <c r="C10" s="776"/>
      <c r="D10" s="776"/>
      <c r="E10" s="776"/>
      <c r="F10" s="776"/>
      <c r="G10" s="776"/>
      <c r="H10" s="776"/>
      <c r="I10" s="776"/>
      <c r="J10" s="776"/>
      <c r="K10" s="776"/>
      <c r="L10" s="776"/>
      <c r="M10" s="510"/>
      <c r="N10" s="510"/>
      <c r="O10" s="585" t="s">
        <v>91</v>
      </c>
      <c r="P10" s="514" t="s">
        <v>96</v>
      </c>
      <c r="Q10" s="773" t="s">
        <v>112</v>
      </c>
      <c r="R10" s="774"/>
      <c r="S10" s="104"/>
    </row>
    <row r="11" spans="1:27" ht="12.75" customHeight="1">
      <c r="B11" s="776"/>
      <c r="C11" s="776"/>
      <c r="D11" s="776"/>
      <c r="E11" s="776"/>
      <c r="F11" s="776"/>
      <c r="G11" s="776"/>
      <c r="H11" s="776"/>
      <c r="I11" s="776"/>
      <c r="J11" s="776"/>
      <c r="K11" s="776"/>
      <c r="L11" s="776"/>
      <c r="M11" s="510"/>
      <c r="N11" s="510"/>
      <c r="O11" s="585" t="s">
        <v>92</v>
      </c>
      <c r="P11" s="514" t="s">
        <v>97</v>
      </c>
      <c r="Q11" s="773" t="s">
        <v>112</v>
      </c>
      <c r="R11" s="774"/>
      <c r="S11" s="104"/>
    </row>
    <row r="12" spans="1:27" ht="12.75" customHeight="1">
      <c r="B12" s="776"/>
      <c r="C12" s="776"/>
      <c r="D12" s="776"/>
      <c r="E12" s="776"/>
      <c r="F12" s="776"/>
      <c r="G12" s="776"/>
      <c r="H12" s="776"/>
      <c r="I12" s="776"/>
      <c r="J12" s="776"/>
      <c r="K12" s="776"/>
      <c r="L12" s="776"/>
      <c r="M12" s="510"/>
      <c r="N12" s="510"/>
      <c r="O12" s="585" t="s">
        <v>93</v>
      </c>
      <c r="P12" s="514" t="s">
        <v>98</v>
      </c>
      <c r="Q12" s="773" t="s">
        <v>112</v>
      </c>
      <c r="R12" s="774"/>
      <c r="S12" s="104"/>
    </row>
    <row r="13" spans="1:27" ht="12.75" customHeight="1">
      <c r="B13" s="776"/>
      <c r="C13" s="776"/>
      <c r="D13" s="776"/>
      <c r="E13" s="776"/>
      <c r="F13" s="776"/>
      <c r="G13" s="776"/>
      <c r="H13" s="776"/>
      <c r="I13" s="776"/>
      <c r="J13" s="776"/>
      <c r="K13" s="776"/>
      <c r="L13" s="776"/>
      <c r="M13" s="510"/>
      <c r="N13" s="510"/>
      <c r="O13" s="585" t="s">
        <v>94</v>
      </c>
      <c r="P13" s="514" t="s">
        <v>102</v>
      </c>
      <c r="Q13" s="773" t="s">
        <v>112</v>
      </c>
      <c r="R13" s="774"/>
      <c r="S13" s="104"/>
    </row>
    <row r="14" spans="1:27" ht="12.75" customHeight="1">
      <c r="B14" s="776"/>
      <c r="C14" s="776"/>
      <c r="D14" s="776"/>
      <c r="E14" s="776"/>
      <c r="F14" s="776"/>
      <c r="G14" s="776"/>
      <c r="H14" s="776"/>
      <c r="I14" s="776"/>
      <c r="J14" s="776"/>
      <c r="K14" s="776"/>
      <c r="L14" s="776"/>
      <c r="M14" s="510"/>
      <c r="N14" s="510"/>
      <c r="O14" s="585" t="s">
        <v>254</v>
      </c>
      <c r="P14" s="514" t="s">
        <v>259</v>
      </c>
      <c r="Q14" s="773" t="s">
        <v>112</v>
      </c>
      <c r="R14" s="774"/>
      <c r="S14" s="104"/>
    </row>
    <row r="15" spans="1:27" ht="12.75" customHeight="1">
      <c r="B15" s="776"/>
      <c r="C15" s="776"/>
      <c r="D15" s="776"/>
      <c r="E15" s="776"/>
      <c r="F15" s="776"/>
      <c r="G15" s="776"/>
      <c r="H15" s="776"/>
      <c r="I15" s="776"/>
      <c r="J15" s="776"/>
      <c r="K15" s="776"/>
      <c r="L15" s="776"/>
      <c r="M15" s="510"/>
      <c r="N15" s="510"/>
      <c r="O15" s="585" t="s">
        <v>255</v>
      </c>
      <c r="P15" s="514" t="s">
        <v>260</v>
      </c>
      <c r="Q15" s="773" t="s">
        <v>112</v>
      </c>
      <c r="R15" s="774"/>
      <c r="S15" s="104"/>
    </row>
    <row r="16" spans="1:27" ht="12.75" customHeight="1">
      <c r="B16" s="776"/>
      <c r="C16" s="776"/>
      <c r="D16" s="776"/>
      <c r="E16" s="776"/>
      <c r="F16" s="776"/>
      <c r="G16" s="776"/>
      <c r="H16" s="776"/>
      <c r="I16" s="776"/>
      <c r="J16" s="776"/>
      <c r="K16" s="776"/>
      <c r="L16" s="776"/>
      <c r="M16" s="510"/>
      <c r="N16" s="510"/>
      <c r="O16" s="585" t="s">
        <v>256</v>
      </c>
      <c r="P16" s="514" t="s">
        <v>261</v>
      </c>
      <c r="Q16" s="773" t="s">
        <v>112</v>
      </c>
      <c r="R16" s="774"/>
      <c r="S16" s="104"/>
    </row>
    <row r="17" spans="2:19" ht="12.75" customHeight="1">
      <c r="B17" s="776"/>
      <c r="C17" s="776"/>
      <c r="D17" s="776"/>
      <c r="E17" s="776"/>
      <c r="F17" s="776"/>
      <c r="G17" s="776"/>
      <c r="H17" s="776"/>
      <c r="I17" s="776"/>
      <c r="J17" s="776"/>
      <c r="K17" s="776"/>
      <c r="L17" s="776"/>
      <c r="M17" s="510"/>
      <c r="N17" s="510"/>
      <c r="O17" s="585" t="s">
        <v>257</v>
      </c>
      <c r="P17" s="514" t="s">
        <v>103</v>
      </c>
      <c r="Q17" s="773" t="s">
        <v>112</v>
      </c>
      <c r="R17" s="774"/>
      <c r="S17" s="104"/>
    </row>
    <row r="18" spans="2:19" ht="12.75" customHeight="1">
      <c r="B18" s="776"/>
      <c r="C18" s="776"/>
      <c r="D18" s="776"/>
      <c r="E18" s="776"/>
      <c r="F18" s="776"/>
      <c r="G18" s="776"/>
      <c r="H18" s="776"/>
      <c r="I18" s="776"/>
      <c r="J18" s="776"/>
      <c r="K18" s="776"/>
      <c r="L18" s="776"/>
      <c r="M18" s="510"/>
      <c r="N18" s="510"/>
      <c r="O18" s="585" t="s">
        <v>258</v>
      </c>
      <c r="P18" s="514" t="s">
        <v>262</v>
      </c>
      <c r="Q18" s="773" t="s">
        <v>112</v>
      </c>
      <c r="R18" s="774"/>
      <c r="S18" s="104"/>
    </row>
    <row r="19" spans="2:19" ht="12.75" customHeight="1">
      <c r="B19" s="776"/>
      <c r="C19" s="776"/>
      <c r="D19" s="776"/>
      <c r="E19" s="776"/>
      <c r="F19" s="776"/>
      <c r="G19" s="776"/>
      <c r="H19" s="776"/>
      <c r="I19" s="776"/>
      <c r="J19" s="776"/>
      <c r="K19" s="776"/>
      <c r="L19" s="776"/>
      <c r="M19" s="510"/>
      <c r="N19" s="510"/>
      <c r="O19" s="252"/>
      <c r="P19" s="252"/>
      <c r="Q19" s="143"/>
      <c r="R19" s="142"/>
      <c r="S19" s="104"/>
    </row>
    <row r="20" spans="2:19" ht="12.75" customHeight="1">
      <c r="B20" s="776"/>
      <c r="C20" s="776"/>
      <c r="D20" s="776"/>
      <c r="E20" s="776"/>
      <c r="F20" s="776"/>
      <c r="G20" s="776"/>
      <c r="H20" s="776"/>
      <c r="I20" s="776"/>
      <c r="J20" s="776"/>
      <c r="K20" s="776"/>
      <c r="L20" s="776"/>
      <c r="M20" s="511"/>
      <c r="N20" s="510"/>
      <c r="O20" s="255" t="s">
        <v>659</v>
      </c>
      <c r="P20" s="251"/>
      <c r="Q20" s="143"/>
      <c r="R20" s="142"/>
      <c r="S20" s="104"/>
    </row>
    <row r="21" spans="2:19" ht="12.75" customHeight="1">
      <c r="B21" s="776"/>
      <c r="C21" s="776"/>
      <c r="D21" s="776"/>
      <c r="E21" s="776"/>
      <c r="F21" s="776"/>
      <c r="G21" s="776"/>
      <c r="H21" s="776"/>
      <c r="I21" s="776"/>
      <c r="J21" s="776"/>
      <c r="K21" s="776"/>
      <c r="L21" s="776"/>
      <c r="M21" s="511" t="s">
        <v>108</v>
      </c>
      <c r="N21" s="510"/>
      <c r="O21" s="515"/>
      <c r="P21" s="516"/>
      <c r="Q21" s="143"/>
      <c r="R21" s="142"/>
      <c r="S21" s="104"/>
    </row>
    <row r="22" spans="2:19" ht="12.75" customHeight="1">
      <c r="B22" s="776"/>
      <c r="C22" s="776"/>
      <c r="D22" s="776"/>
      <c r="E22" s="776"/>
      <c r="F22" s="776"/>
      <c r="G22" s="776"/>
      <c r="H22" s="776"/>
      <c r="I22" s="776"/>
      <c r="J22" s="776"/>
      <c r="K22" s="776"/>
      <c r="L22" s="776"/>
      <c r="M22" s="510"/>
      <c r="N22" s="510"/>
      <c r="O22" s="517" t="s">
        <v>251</v>
      </c>
      <c r="P22" s="518"/>
      <c r="Q22" s="143"/>
      <c r="R22" s="142"/>
      <c r="S22" s="104"/>
    </row>
    <row r="23" spans="2:19" ht="12.75" customHeight="1">
      <c r="B23" s="776"/>
      <c r="C23" s="776"/>
      <c r="D23" s="776"/>
      <c r="E23" s="776"/>
      <c r="F23" s="776"/>
      <c r="G23" s="776"/>
      <c r="H23" s="776"/>
      <c r="I23" s="776"/>
      <c r="J23" s="776"/>
      <c r="K23" s="776"/>
      <c r="L23" s="776"/>
      <c r="M23" s="510"/>
      <c r="N23" s="510"/>
      <c r="O23" s="517" t="s">
        <v>252</v>
      </c>
      <c r="P23" s="518"/>
      <c r="Q23" s="143"/>
      <c r="R23" s="142"/>
      <c r="S23" s="104"/>
    </row>
    <row r="24" spans="2:19" ht="12.75" customHeight="1">
      <c r="B24" s="776"/>
      <c r="C24" s="776"/>
      <c r="D24" s="776"/>
      <c r="E24" s="776"/>
      <c r="F24" s="776"/>
      <c r="G24" s="776"/>
      <c r="H24" s="776"/>
      <c r="I24" s="776"/>
      <c r="J24" s="776"/>
      <c r="K24" s="776"/>
      <c r="L24" s="776"/>
      <c r="M24" s="510"/>
      <c r="N24" s="510"/>
      <c r="O24" s="517" t="s">
        <v>253</v>
      </c>
      <c r="P24" s="518"/>
      <c r="Q24" s="143"/>
      <c r="R24" s="142"/>
      <c r="S24" s="104"/>
    </row>
    <row r="25" spans="2:19" ht="12.75" customHeight="1">
      <c r="B25" s="776"/>
      <c r="C25" s="776"/>
      <c r="D25" s="776"/>
      <c r="E25" s="776"/>
      <c r="F25" s="776"/>
      <c r="G25" s="776"/>
      <c r="H25" s="776"/>
      <c r="I25" s="776"/>
      <c r="J25" s="776"/>
      <c r="K25" s="776"/>
      <c r="L25" s="776"/>
      <c r="M25" s="510"/>
      <c r="N25" s="510"/>
      <c r="O25" s="254"/>
      <c r="P25" s="254"/>
      <c r="Q25" s="143"/>
      <c r="R25" s="142"/>
      <c r="S25" s="104"/>
    </row>
    <row r="26" spans="2:19" ht="12.75" customHeight="1">
      <c r="B26" s="776"/>
      <c r="C26" s="776"/>
      <c r="D26" s="776"/>
      <c r="E26" s="776"/>
      <c r="F26" s="776"/>
      <c r="G26" s="776"/>
      <c r="H26" s="776"/>
      <c r="I26" s="776"/>
      <c r="J26" s="776"/>
      <c r="K26" s="776"/>
      <c r="L26" s="776"/>
      <c r="M26" s="511"/>
      <c r="N26" s="510"/>
      <c r="O26" s="255" t="s">
        <v>660</v>
      </c>
      <c r="P26" s="252"/>
      <c r="Q26" s="143"/>
      <c r="R26" s="142"/>
      <c r="S26" s="104"/>
    </row>
    <row r="27" spans="2:19" ht="12.75" customHeight="1">
      <c r="B27" s="776"/>
      <c r="C27" s="776"/>
      <c r="D27" s="776"/>
      <c r="E27" s="776"/>
      <c r="F27" s="776"/>
      <c r="G27" s="776"/>
      <c r="H27" s="776"/>
      <c r="I27" s="776"/>
      <c r="J27" s="776"/>
      <c r="K27" s="776"/>
      <c r="L27" s="776"/>
      <c r="M27" s="511" t="s">
        <v>108</v>
      </c>
      <c r="N27" s="510"/>
      <c r="O27" s="512"/>
      <c r="P27" s="512"/>
      <c r="Q27" s="143"/>
      <c r="R27" s="142"/>
      <c r="S27" s="104"/>
    </row>
    <row r="28" spans="2:19" ht="12.75" customHeight="1">
      <c r="B28" s="776"/>
      <c r="C28" s="776"/>
      <c r="D28" s="776"/>
      <c r="E28" s="776"/>
      <c r="F28" s="776"/>
      <c r="G28" s="776"/>
      <c r="H28" s="776"/>
      <c r="I28" s="776"/>
      <c r="J28" s="776"/>
      <c r="K28" s="776"/>
      <c r="L28" s="776"/>
      <c r="M28" s="510"/>
      <c r="N28" s="510"/>
      <c r="O28" s="520" t="s">
        <v>247</v>
      </c>
      <c r="P28" s="585"/>
      <c r="Q28" s="143"/>
      <c r="R28" s="142"/>
      <c r="S28" s="104"/>
    </row>
    <row r="29" spans="2:19" ht="12.75" customHeight="1">
      <c r="B29" s="776"/>
      <c r="C29" s="776"/>
      <c r="D29" s="776"/>
      <c r="E29" s="776"/>
      <c r="F29" s="776"/>
      <c r="G29" s="776"/>
      <c r="H29" s="776"/>
      <c r="I29" s="776"/>
      <c r="J29" s="776"/>
      <c r="K29" s="776"/>
      <c r="L29" s="776"/>
      <c r="M29" s="510"/>
      <c r="N29" s="510"/>
      <c r="O29" s="519" t="s">
        <v>248</v>
      </c>
      <c r="P29" s="585"/>
      <c r="Q29" s="143"/>
      <c r="R29" s="142"/>
      <c r="S29" s="104"/>
    </row>
    <row r="30" spans="2:19" ht="12.75" customHeight="1">
      <c r="B30" s="776"/>
      <c r="C30" s="776"/>
      <c r="D30" s="776"/>
      <c r="E30" s="776"/>
      <c r="F30" s="776"/>
      <c r="G30" s="776"/>
      <c r="H30" s="776"/>
      <c r="I30" s="776"/>
      <c r="J30" s="776"/>
      <c r="K30" s="776"/>
      <c r="L30" s="776"/>
      <c r="M30" s="510"/>
      <c r="N30" s="510"/>
      <c r="O30" s="520" t="s">
        <v>797</v>
      </c>
      <c r="P30" s="585"/>
      <c r="Q30" s="143"/>
      <c r="R30" s="142"/>
      <c r="S30" s="104"/>
    </row>
    <row r="31" spans="2:19" ht="12.75" customHeight="1">
      <c r="B31" s="776"/>
      <c r="C31" s="776"/>
      <c r="D31" s="776"/>
      <c r="E31" s="776"/>
      <c r="F31" s="776"/>
      <c r="G31" s="776"/>
      <c r="H31" s="776"/>
      <c r="I31" s="776"/>
      <c r="J31" s="776"/>
      <c r="K31" s="776"/>
      <c r="L31" s="776"/>
      <c r="M31" s="510"/>
      <c r="N31" s="510"/>
      <c r="O31" s="519"/>
      <c r="P31" s="585"/>
      <c r="Q31" s="143"/>
      <c r="R31" s="142"/>
      <c r="S31" s="104"/>
    </row>
    <row r="32" spans="2:19" ht="12.75" customHeight="1">
      <c r="B32" s="776"/>
      <c r="C32" s="776"/>
      <c r="D32" s="776"/>
      <c r="E32" s="776"/>
      <c r="F32" s="776"/>
      <c r="G32" s="776"/>
      <c r="H32" s="776"/>
      <c r="I32" s="776"/>
      <c r="J32" s="776"/>
      <c r="K32" s="776"/>
      <c r="L32" s="776"/>
      <c r="M32" s="510"/>
      <c r="N32" s="510"/>
      <c r="O32" s="519"/>
      <c r="P32" s="585"/>
      <c r="Q32" s="143"/>
      <c r="R32" s="142"/>
      <c r="S32" s="104"/>
    </row>
    <row r="33" spans="2:19" ht="12.75" customHeight="1">
      <c r="B33" s="776"/>
      <c r="C33" s="776"/>
      <c r="D33" s="776"/>
      <c r="E33" s="776"/>
      <c r="F33" s="776"/>
      <c r="G33" s="776"/>
      <c r="H33" s="776"/>
      <c r="I33" s="776"/>
      <c r="J33" s="776"/>
      <c r="K33" s="776"/>
      <c r="L33" s="776"/>
      <c r="M33" s="510"/>
      <c r="N33" s="510"/>
      <c r="O33" s="519"/>
      <c r="P33" s="585"/>
      <c r="Q33" s="143"/>
      <c r="R33" s="142"/>
      <c r="S33" s="104"/>
    </row>
    <row r="34" spans="2:19" ht="12.75" customHeight="1">
      <c r="B34" s="776"/>
      <c r="C34" s="776"/>
      <c r="D34" s="776"/>
      <c r="E34" s="776"/>
      <c r="F34" s="776"/>
      <c r="G34" s="776"/>
      <c r="H34" s="776"/>
      <c r="I34" s="776"/>
      <c r="J34" s="776"/>
      <c r="K34" s="776"/>
      <c r="L34" s="776"/>
      <c r="M34" s="510"/>
      <c r="N34" s="510"/>
      <c r="O34" s="585"/>
      <c r="P34" s="585"/>
      <c r="Q34" s="143"/>
      <c r="R34" s="142"/>
      <c r="S34" s="104"/>
    </row>
    <row r="35" spans="2:19" ht="12.75" customHeight="1">
      <c r="B35" s="776"/>
      <c r="C35" s="776"/>
      <c r="D35" s="776"/>
      <c r="E35" s="776"/>
      <c r="F35" s="776"/>
      <c r="G35" s="776"/>
      <c r="H35" s="776"/>
      <c r="I35" s="776"/>
      <c r="J35" s="776"/>
      <c r="K35" s="776"/>
      <c r="L35" s="776"/>
      <c r="M35" s="510"/>
      <c r="N35" s="510"/>
      <c r="O35" s="585"/>
      <c r="P35" s="585"/>
      <c r="Q35" s="143"/>
      <c r="R35" s="142"/>
      <c r="S35" s="104"/>
    </row>
    <row r="36" spans="2:19" ht="12.75" customHeight="1">
      <c r="B36" s="776"/>
      <c r="C36" s="776"/>
      <c r="D36" s="776"/>
      <c r="E36" s="776"/>
      <c r="F36" s="776"/>
      <c r="G36" s="776"/>
      <c r="H36" s="776"/>
      <c r="I36" s="776"/>
      <c r="J36" s="776"/>
      <c r="K36" s="776"/>
      <c r="L36" s="776"/>
      <c r="M36" s="510"/>
      <c r="N36" s="510"/>
      <c r="O36" s="585"/>
      <c r="P36" s="585"/>
      <c r="Q36" s="143"/>
      <c r="R36" s="142"/>
      <c r="S36" s="104"/>
    </row>
    <row r="37" spans="2:19" ht="12.75" customHeight="1">
      <c r="B37" s="776"/>
      <c r="C37" s="776"/>
      <c r="D37" s="776"/>
      <c r="E37" s="776"/>
      <c r="F37" s="776"/>
      <c r="G37" s="776"/>
      <c r="H37" s="776"/>
      <c r="I37" s="776"/>
      <c r="J37" s="776"/>
      <c r="K37" s="776"/>
      <c r="L37" s="776"/>
      <c r="M37" s="510"/>
      <c r="N37" s="510"/>
      <c r="O37" s="585"/>
      <c r="P37" s="585"/>
      <c r="Q37" s="143"/>
      <c r="R37" s="142"/>
      <c r="S37" s="104"/>
    </row>
    <row r="38" spans="2:19" ht="12.75" customHeight="1">
      <c r="B38" s="776"/>
      <c r="C38" s="776"/>
      <c r="D38" s="776"/>
      <c r="E38" s="776"/>
      <c r="F38" s="776"/>
      <c r="G38" s="776"/>
      <c r="H38" s="776"/>
      <c r="I38" s="776"/>
      <c r="J38" s="776"/>
      <c r="K38" s="776"/>
      <c r="L38" s="776"/>
      <c r="M38" s="510"/>
      <c r="N38" s="510"/>
      <c r="O38" s="252"/>
      <c r="P38" s="252"/>
      <c r="Q38" s="143"/>
      <c r="R38" s="142"/>
      <c r="S38" s="104"/>
    </row>
    <row r="39" spans="2:19" ht="12.75" customHeight="1">
      <c r="B39" s="776"/>
      <c r="C39" s="776"/>
      <c r="D39" s="776"/>
      <c r="E39" s="776"/>
      <c r="F39" s="776"/>
      <c r="G39" s="776"/>
      <c r="H39" s="776"/>
      <c r="I39" s="776"/>
      <c r="J39" s="776"/>
      <c r="K39" s="776"/>
      <c r="L39" s="776"/>
      <c r="M39" s="511"/>
      <c r="N39" s="510"/>
      <c r="O39" s="255" t="s">
        <v>661</v>
      </c>
      <c r="P39" s="252"/>
      <c r="Q39" s="143"/>
      <c r="R39" s="142"/>
      <c r="S39" s="104"/>
    </row>
    <row r="40" spans="2:19" ht="12.75" customHeight="1">
      <c r="B40" s="776"/>
      <c r="C40" s="776"/>
      <c r="D40" s="776"/>
      <c r="E40" s="776"/>
      <c r="F40" s="776"/>
      <c r="G40" s="776"/>
      <c r="H40" s="776"/>
      <c r="I40" s="776"/>
      <c r="J40" s="776"/>
      <c r="K40" s="776"/>
      <c r="L40" s="776"/>
      <c r="M40" s="511" t="s">
        <v>108</v>
      </c>
      <c r="N40" s="510"/>
      <c r="O40" s="515"/>
      <c r="P40" s="512"/>
      <c r="Q40" s="143"/>
      <c r="R40" s="142"/>
      <c r="S40" s="104"/>
    </row>
    <row r="41" spans="2:19" ht="12.75" customHeight="1">
      <c r="B41" s="776"/>
      <c r="C41" s="776"/>
      <c r="D41" s="776"/>
      <c r="E41" s="776"/>
      <c r="F41" s="776"/>
      <c r="G41" s="776"/>
      <c r="H41" s="776"/>
      <c r="I41" s="776"/>
      <c r="J41" s="776"/>
      <c r="K41" s="776"/>
      <c r="L41" s="776"/>
      <c r="M41" s="510"/>
      <c r="N41" s="510"/>
      <c r="O41" s="520" t="s">
        <v>250</v>
      </c>
      <c r="P41" s="585"/>
      <c r="Q41" s="143"/>
      <c r="R41" s="142"/>
      <c r="S41" s="104"/>
    </row>
    <row r="42" spans="2:19" ht="12.75" customHeight="1">
      <c r="B42" s="776"/>
      <c r="C42" s="776"/>
      <c r="D42" s="776"/>
      <c r="E42" s="776"/>
      <c r="F42" s="776"/>
      <c r="G42" s="776"/>
      <c r="H42" s="776"/>
      <c r="I42" s="776"/>
      <c r="J42" s="776"/>
      <c r="K42" s="776"/>
      <c r="L42" s="776"/>
      <c r="M42" s="510"/>
      <c r="N42" s="510"/>
      <c r="O42" s="519" t="s">
        <v>249</v>
      </c>
      <c r="P42" s="585"/>
      <c r="Q42" s="143"/>
      <c r="R42" s="142"/>
      <c r="S42" s="104"/>
    </row>
    <row r="43" spans="2:19" ht="12.75" customHeight="1">
      <c r="B43" s="776"/>
      <c r="C43" s="776"/>
      <c r="D43" s="776"/>
      <c r="E43" s="776"/>
      <c r="F43" s="776"/>
      <c r="G43" s="776"/>
      <c r="H43" s="776"/>
      <c r="I43" s="776"/>
      <c r="J43" s="776"/>
      <c r="K43" s="776"/>
      <c r="L43" s="776"/>
      <c r="M43" s="510"/>
      <c r="N43" s="510"/>
      <c r="O43" s="520" t="s">
        <v>687</v>
      </c>
      <c r="P43" s="585"/>
      <c r="Q43" s="143"/>
      <c r="R43" s="142"/>
      <c r="S43" s="104"/>
    </row>
    <row r="44" spans="2:19" ht="12.75" customHeight="1">
      <c r="B44" s="776"/>
      <c r="C44" s="776"/>
      <c r="D44" s="776"/>
      <c r="E44" s="776"/>
      <c r="F44" s="776"/>
      <c r="G44" s="776"/>
      <c r="H44" s="776"/>
      <c r="I44" s="776"/>
      <c r="J44" s="776"/>
      <c r="K44" s="776"/>
      <c r="L44" s="776"/>
      <c r="M44" s="510"/>
      <c r="N44" s="510"/>
      <c r="O44" s="520" t="s">
        <v>688</v>
      </c>
      <c r="P44" s="585"/>
      <c r="Q44" s="143"/>
      <c r="R44" s="142"/>
      <c r="S44" s="104"/>
    </row>
    <row r="45" spans="2:19" ht="12.75" customHeight="1">
      <c r="B45" s="776"/>
      <c r="C45" s="776"/>
      <c r="D45" s="776"/>
      <c r="E45" s="776"/>
      <c r="F45" s="776"/>
      <c r="G45" s="776"/>
      <c r="H45" s="776"/>
      <c r="I45" s="776"/>
      <c r="J45" s="776"/>
      <c r="K45" s="776"/>
      <c r="L45" s="776"/>
      <c r="M45" s="510"/>
      <c r="N45" s="510"/>
      <c r="O45" s="520" t="s">
        <v>798</v>
      </c>
      <c r="P45" s="585"/>
      <c r="Q45" s="143"/>
      <c r="R45" s="142"/>
      <c r="S45" s="104"/>
    </row>
    <row r="46" spans="2:19" ht="12.75" customHeight="1">
      <c r="B46" s="776"/>
      <c r="C46" s="776"/>
      <c r="D46" s="776"/>
      <c r="E46" s="776"/>
      <c r="F46" s="776"/>
      <c r="G46" s="776"/>
      <c r="H46" s="776"/>
      <c r="I46" s="776"/>
      <c r="J46" s="776"/>
      <c r="K46" s="776"/>
      <c r="L46" s="776"/>
      <c r="M46" s="510"/>
      <c r="N46" s="510"/>
      <c r="O46" s="519"/>
      <c r="P46" s="585"/>
      <c r="Q46" s="143"/>
      <c r="R46" s="142"/>
      <c r="S46" s="104"/>
    </row>
    <row r="47" spans="2:19" ht="12.75" customHeight="1">
      <c r="B47" s="776"/>
      <c r="C47" s="776"/>
      <c r="D47" s="776"/>
      <c r="E47" s="776"/>
      <c r="F47" s="776"/>
      <c r="G47" s="776"/>
      <c r="H47" s="776"/>
      <c r="I47" s="776"/>
      <c r="J47" s="776"/>
      <c r="K47" s="776"/>
      <c r="L47" s="776"/>
      <c r="M47" s="510"/>
      <c r="N47" s="510"/>
      <c r="O47" s="519"/>
      <c r="P47" s="585"/>
      <c r="Q47" s="143"/>
      <c r="R47" s="142"/>
      <c r="S47" s="104"/>
    </row>
    <row r="48" spans="2:19" ht="12.75" customHeight="1">
      <c r="B48" s="776"/>
      <c r="C48" s="776"/>
      <c r="D48" s="776"/>
      <c r="E48" s="776"/>
      <c r="F48" s="776"/>
      <c r="G48" s="776"/>
      <c r="H48" s="776"/>
      <c r="I48" s="776"/>
      <c r="J48" s="776"/>
      <c r="K48" s="776"/>
      <c r="L48" s="776"/>
      <c r="M48" s="510"/>
      <c r="N48" s="510"/>
      <c r="O48" s="585"/>
      <c r="P48" s="585"/>
      <c r="Q48" s="143"/>
      <c r="R48" s="142"/>
      <c r="S48" s="104"/>
    </row>
    <row r="49" spans="2:19" ht="12.75" customHeight="1">
      <c r="B49" s="776"/>
      <c r="C49" s="776"/>
      <c r="D49" s="776"/>
      <c r="E49" s="776"/>
      <c r="F49" s="776"/>
      <c r="G49" s="776"/>
      <c r="H49" s="776"/>
      <c r="I49" s="776"/>
      <c r="J49" s="776"/>
      <c r="K49" s="776"/>
      <c r="L49" s="776"/>
      <c r="M49" s="510"/>
      <c r="N49" s="510"/>
      <c r="O49" s="585"/>
      <c r="P49" s="585"/>
      <c r="Q49" s="143"/>
      <c r="R49" s="142"/>
      <c r="S49" s="104"/>
    </row>
    <row r="50" spans="2:19" ht="12.75" customHeight="1">
      <c r="B50" s="776"/>
      <c r="C50" s="776"/>
      <c r="D50" s="776"/>
      <c r="E50" s="776"/>
      <c r="F50" s="776"/>
      <c r="G50" s="776"/>
      <c r="H50" s="776"/>
      <c r="I50" s="776"/>
      <c r="J50" s="776"/>
      <c r="K50" s="776"/>
      <c r="L50" s="776"/>
      <c r="M50" s="104"/>
      <c r="N50" s="104"/>
      <c r="O50" s="585"/>
      <c r="P50" s="518"/>
      <c r="Q50" s="143"/>
      <c r="R50" s="142"/>
      <c r="S50" s="104"/>
    </row>
    <row r="51" spans="2:19" ht="12.75" customHeight="1">
      <c r="B51" s="42"/>
      <c r="C51" s="42"/>
      <c r="D51" s="42"/>
      <c r="E51" s="42"/>
      <c r="F51" s="126"/>
      <c r="G51" s="272"/>
      <c r="H51" s="288"/>
      <c r="I51" s="191"/>
      <c r="J51" s="131"/>
      <c r="K51" s="124"/>
      <c r="L51" s="104"/>
      <c r="M51" s="104"/>
      <c r="N51" s="104"/>
      <c r="O51" s="119"/>
      <c r="P51" s="142"/>
      <c r="Q51" s="143"/>
      <c r="R51" s="142"/>
      <c r="S51" s="104"/>
    </row>
    <row r="52" spans="2:19" ht="12.75" customHeight="1">
      <c r="B52" s="42"/>
      <c r="C52" s="42"/>
      <c r="D52" s="42"/>
      <c r="E52" s="42"/>
      <c r="F52" s="126"/>
      <c r="G52" s="272"/>
      <c r="H52" s="288"/>
      <c r="I52" s="191"/>
      <c r="J52" s="131"/>
      <c r="K52" s="124"/>
      <c r="L52" s="104"/>
      <c r="M52" s="104"/>
      <c r="N52" s="104"/>
      <c r="O52" s="119"/>
      <c r="P52" s="142"/>
      <c r="Q52" s="143"/>
      <c r="R52" s="142"/>
      <c r="S52" s="104"/>
    </row>
    <row r="53" spans="2:19" ht="12.75" customHeight="1">
      <c r="B53" s="42"/>
      <c r="C53" s="42"/>
      <c r="D53" s="42"/>
      <c r="E53" s="42"/>
      <c r="F53" s="126"/>
      <c r="G53" s="272"/>
      <c r="H53" s="288"/>
      <c r="I53" s="191"/>
      <c r="J53" s="131"/>
      <c r="K53" s="124"/>
      <c r="L53" s="104"/>
      <c r="M53" s="104"/>
      <c r="N53" s="104"/>
      <c r="O53" s="119"/>
      <c r="P53" s="142"/>
      <c r="Q53" s="143"/>
      <c r="R53" s="142"/>
      <c r="S53" s="104"/>
    </row>
    <row r="54" spans="2:19" ht="12.75" customHeight="1">
      <c r="B54" s="42"/>
      <c r="C54" s="42"/>
      <c r="D54" s="42"/>
      <c r="E54" s="42"/>
      <c r="F54" s="126"/>
      <c r="G54" s="272"/>
      <c r="H54" s="288"/>
      <c r="I54" s="191"/>
      <c r="J54" s="131"/>
      <c r="K54" s="124"/>
      <c r="L54" s="104"/>
      <c r="M54" s="104"/>
      <c r="N54" s="104"/>
      <c r="O54" s="119"/>
      <c r="P54" s="142"/>
      <c r="Q54" s="143"/>
      <c r="R54" s="142"/>
      <c r="S54" s="104"/>
    </row>
    <row r="55" spans="2:19" ht="12.75" customHeight="1">
      <c r="B55" s="42"/>
      <c r="C55" s="42"/>
      <c r="D55" s="42"/>
      <c r="E55" s="42"/>
      <c r="F55" s="126"/>
      <c r="G55" s="272"/>
      <c r="H55" s="288"/>
      <c r="I55" s="191"/>
      <c r="J55" s="131"/>
      <c r="K55" s="124"/>
      <c r="L55" s="104"/>
      <c r="M55" s="104"/>
      <c r="N55" s="104"/>
      <c r="O55" s="119"/>
      <c r="P55" s="142"/>
      <c r="Q55" s="143"/>
      <c r="R55" s="142"/>
      <c r="S55" s="104"/>
    </row>
    <row r="56" spans="2:19" ht="12.75" customHeight="1">
      <c r="B56" s="42"/>
      <c r="C56" s="42"/>
      <c r="D56" s="42"/>
      <c r="E56" s="42"/>
      <c r="F56" s="126"/>
      <c r="G56" s="272"/>
      <c r="H56" s="288"/>
      <c r="I56" s="191"/>
      <c r="J56" s="131"/>
      <c r="K56" s="124"/>
      <c r="L56" s="104"/>
      <c r="M56" s="104"/>
      <c r="N56" s="104"/>
      <c r="O56" s="119"/>
      <c r="P56" s="142"/>
      <c r="Q56" s="143"/>
      <c r="R56" s="142"/>
      <c r="S56" s="104"/>
    </row>
    <row r="57" spans="2:19" ht="12.75" customHeight="1">
      <c r="B57" s="42"/>
      <c r="C57" s="42"/>
      <c r="D57" s="42"/>
      <c r="E57" s="42"/>
      <c r="F57" s="126"/>
      <c r="G57" s="272"/>
      <c r="H57" s="288"/>
      <c r="I57" s="191"/>
      <c r="J57" s="131"/>
      <c r="K57" s="124"/>
      <c r="L57" s="104"/>
      <c r="M57" s="104"/>
      <c r="N57" s="104"/>
      <c r="O57" s="119"/>
      <c r="P57" s="142"/>
      <c r="Q57" s="143"/>
      <c r="R57" s="142"/>
      <c r="S57" s="104"/>
    </row>
    <row r="58" spans="2:19" ht="12.75" customHeight="1">
      <c r="B58" s="42"/>
      <c r="C58" s="42"/>
      <c r="D58" s="42"/>
      <c r="E58" s="42"/>
      <c r="F58" s="126"/>
      <c r="G58" s="272"/>
      <c r="H58" s="288"/>
      <c r="I58" s="191"/>
      <c r="J58" s="131"/>
      <c r="K58" s="124"/>
      <c r="L58" s="104"/>
      <c r="M58" s="104"/>
      <c r="N58" s="104"/>
      <c r="O58" s="119"/>
      <c r="P58" s="142"/>
      <c r="Q58" s="143"/>
      <c r="R58" s="142"/>
      <c r="S58" s="104"/>
    </row>
  </sheetData>
  <sheetProtection password="947C" sheet="1" objects="1" scenarios="1" formatCells="0" formatColumns="0" formatRows="0" insertRows="0" selectLockedCells="1" sort="0" autoFilter="0"/>
  <mergeCells count="11">
    <mergeCell ref="Q18:R18"/>
    <mergeCell ref="B7:L50"/>
    <mergeCell ref="Q9:R9"/>
    <mergeCell ref="Q10:R10"/>
    <mergeCell ref="Q11:R11"/>
    <mergeCell ref="Q12:R12"/>
    <mergeCell ref="Q13:R13"/>
    <mergeCell ref="Q14:R14"/>
    <mergeCell ref="Q15:R15"/>
    <mergeCell ref="Q16:R16"/>
    <mergeCell ref="Q17:R17"/>
  </mergeCells>
  <hyperlinks>
    <hyperlink ref="Q9" display="vorname.name@domain.de"/>
    <hyperlink ref="Q10" display="vorname.name@domain.de"/>
    <hyperlink ref="Q11" display="vorname.name@domain.de"/>
    <hyperlink ref="Q12" display="vorname.name@domain.de"/>
    <hyperlink ref="Q13" display="vorname.name@domain.de"/>
    <hyperlink ref="Q14" display="vorname.name@domain.de"/>
    <hyperlink ref="Q15" display="vorname.name@domain.de"/>
    <hyperlink ref="Q16" display="vorname.name@domain.de"/>
    <hyperlink ref="Q17" display="vorname.name@domain.de"/>
    <hyperlink ref="Q18" display="vorname.name@domain.de"/>
  </hyperlinks>
  <printOptions horizontalCentered="1"/>
  <pageMargins left="0.39370078740157483" right="0.39370078740157483" top="0.39370078740157483" bottom="0.39370078740157483" header="0.27559055118110237" footer="0.23622047244094491"/>
  <pageSetup paperSize="9" scale="70" fitToHeight="99" orientation="landscape" verticalDpi="300" r:id="rId1"/>
  <headerFooter alignWithMargins="0">
    <oddFooter>&amp;L&amp;8&amp;F&amp;C&amp;8&amp;A&amp;R&amp;8Seite &amp;P von &amp;N</oddFooter>
  </headerFooter>
  <rowBreaks count="1" manualBreakCount="1">
    <brk id="3" max="16383" man="1"/>
  </rowBreaks>
  <colBreaks count="1" manualBreakCount="1">
    <brk id="1" max="1048575" man="1"/>
  </colBreaks>
</worksheet>
</file>

<file path=xl/worksheets/sheet5.xml><?xml version="1.0" encoding="utf-8"?>
<worksheet xmlns="http://schemas.openxmlformats.org/spreadsheetml/2006/main" xmlns:r="http://schemas.openxmlformats.org/officeDocument/2006/relationships">
  <sheetPr codeName="Tabelle23">
    <tabColor indexed="11"/>
    <pageSetUpPr fitToPage="1"/>
  </sheetPr>
  <dimension ref="A1:IC1002"/>
  <sheetViews>
    <sheetView zoomScale="130" zoomScaleNormal="130" workbookViewId="0">
      <pane ySplit="10" topLeftCell="A554" activePane="bottomLeft" state="frozen"/>
      <selection pane="bottomLeft" activeCell="O18" sqref="O18"/>
    </sheetView>
  </sheetViews>
  <sheetFormatPr baseColWidth="10" defaultColWidth="11.42578125" defaultRowHeight="12.75"/>
  <cols>
    <col min="1" max="1" width="0.85546875" style="103" customWidth="1"/>
    <col min="2" max="4" width="2.5703125" style="1" customWidth="1"/>
    <col min="5" max="5" width="1.140625" style="1" customWidth="1"/>
    <col min="6" max="6" width="2.5703125" style="1" customWidth="1"/>
    <col min="7" max="7" width="3.140625" style="278" customWidth="1"/>
    <col min="8" max="8" width="3.7109375" style="293" customWidth="1"/>
    <col min="9" max="9" width="2" style="196" customWidth="1"/>
    <col min="10" max="10" width="5.85546875" style="11" customWidth="1"/>
    <col min="11" max="11" width="56.28515625" style="81" customWidth="1"/>
    <col min="12" max="12" width="1.5703125" style="1" customWidth="1"/>
    <col min="13" max="13" width="8" style="1" customWidth="1"/>
    <col min="14" max="14" width="1.140625" style="1" customWidth="1"/>
    <col min="15" max="15" width="38.7109375" style="1" customWidth="1"/>
    <col min="16" max="16" width="39.28515625" style="1" customWidth="1"/>
    <col min="17" max="17" width="17.7109375" style="1" customWidth="1"/>
    <col min="18" max="18" width="11.28515625" style="3" customWidth="1"/>
    <col min="19" max="19" width="2" style="22" customWidth="1"/>
    <col min="20" max="20" width="11.5703125" style="103" customWidth="1"/>
    <col min="21" max="27" width="9.140625" style="22" customWidth="1"/>
    <col min="28" max="16384" width="11.42578125" style="1"/>
  </cols>
  <sheetData>
    <row r="1" spans="1:27" ht="4.5" customHeight="1">
      <c r="A1" s="594"/>
      <c r="B1" s="595"/>
      <c r="C1" s="595"/>
      <c r="D1" s="595"/>
      <c r="E1" s="595"/>
      <c r="F1" s="595"/>
      <c r="G1" s="596"/>
      <c r="H1" s="597"/>
      <c r="I1" s="598"/>
      <c r="J1" s="599"/>
      <c r="K1" s="600"/>
      <c r="L1" s="595"/>
      <c r="M1" s="595"/>
      <c r="N1" s="595"/>
      <c r="O1" s="595"/>
      <c r="P1" s="595"/>
      <c r="Q1" s="595"/>
      <c r="R1" s="601"/>
      <c r="S1" s="595"/>
      <c r="T1" s="594"/>
    </row>
    <row r="2" spans="1:27" ht="15.75" customHeight="1">
      <c r="B2" s="617" t="str">
        <f>IF(Lizenz!C4=0,"",Lizenz!C4)</f>
        <v/>
      </c>
      <c r="C2" s="604"/>
      <c r="D2" s="604"/>
      <c r="E2" s="604"/>
      <c r="F2" s="604"/>
      <c r="G2" s="605"/>
      <c r="H2" s="606"/>
      <c r="I2" s="607"/>
      <c r="J2" s="604"/>
      <c r="K2" s="373"/>
      <c r="L2" s="793" t="s">
        <v>693</v>
      </c>
      <c r="M2" s="794"/>
      <c r="N2" s="794"/>
      <c r="O2" s="794"/>
      <c r="P2" s="794"/>
      <c r="Q2" s="786" t="str">
        <f>IF(Lizenz!C15=0,"",Lizenz!C15)</f>
        <v/>
      </c>
      <c r="R2" s="787"/>
      <c r="S2" s="113"/>
      <c r="T2" s="207"/>
    </row>
    <row r="3" spans="1:27" ht="15.75" customHeight="1">
      <c r="B3" s="616" t="str">
        <f>IF(Lizenz!C5=0,"",Lizenz!C5)</f>
        <v/>
      </c>
      <c r="C3" s="608"/>
      <c r="D3" s="608"/>
      <c r="E3" s="608"/>
      <c r="F3" s="608"/>
      <c r="G3" s="609"/>
      <c r="H3" s="610"/>
      <c r="I3" s="611"/>
      <c r="J3" s="608"/>
      <c r="K3" s="374"/>
      <c r="L3" s="793" t="s">
        <v>695</v>
      </c>
      <c r="M3" s="794"/>
      <c r="N3" s="794"/>
      <c r="O3" s="794"/>
      <c r="P3" s="794"/>
      <c r="Q3" s="788" t="str">
        <f>IF(Lizenz!C16=0,"",Lizenz!C16)</f>
        <v/>
      </c>
      <c r="R3" s="789"/>
      <c r="S3" s="113"/>
      <c r="T3" s="207"/>
    </row>
    <row r="4" spans="1:27" ht="15.75" customHeight="1">
      <c r="B4" s="616" t="str">
        <f>IF(Lizenz!C6=0,"",Lizenz!C6)</f>
        <v/>
      </c>
      <c r="C4" s="608"/>
      <c r="D4" s="608"/>
      <c r="E4" s="608"/>
      <c r="F4" s="608"/>
      <c r="G4" s="609"/>
      <c r="H4" s="610"/>
      <c r="I4" s="611"/>
      <c r="J4" s="608"/>
      <c r="K4" s="374"/>
      <c r="L4" s="793" t="s">
        <v>779</v>
      </c>
      <c r="M4" s="794"/>
      <c r="N4" s="794"/>
      <c r="O4" s="794"/>
      <c r="P4" s="794"/>
      <c r="Q4" s="788" t="str">
        <f>IF(Lizenz!C17=0,"",Lizenz!C17)</f>
        <v/>
      </c>
      <c r="R4" s="789"/>
      <c r="S4" s="113"/>
      <c r="T4" s="207"/>
    </row>
    <row r="5" spans="1:27" ht="15.75" customHeight="1">
      <c r="B5" s="616" t="str">
        <f>IF(Lizenz!C7=0,"",Lizenz!C7)</f>
        <v/>
      </c>
      <c r="C5" s="612"/>
      <c r="D5" s="612"/>
      <c r="E5" s="612"/>
      <c r="F5" s="612"/>
      <c r="G5" s="613"/>
      <c r="H5" s="614"/>
      <c r="I5" s="615"/>
      <c r="J5" s="612"/>
      <c r="K5" s="375"/>
      <c r="L5" s="793" t="s">
        <v>696</v>
      </c>
      <c r="M5" s="794"/>
      <c r="N5" s="794"/>
      <c r="O5" s="794"/>
      <c r="P5" s="794"/>
      <c r="Q5" s="790" t="str">
        <f>IF(Lizenz!C18=0,"",Lizenz!C18)</f>
        <v/>
      </c>
      <c r="R5" s="791"/>
      <c r="S5" s="114"/>
      <c r="T5" s="208"/>
    </row>
    <row r="6" spans="1:27" ht="12" customHeight="1">
      <c r="B6" s="588"/>
      <c r="C6" s="588"/>
      <c r="D6" s="588"/>
      <c r="E6" s="589"/>
      <c r="F6" s="588"/>
      <c r="G6" s="547"/>
      <c r="H6" s="287"/>
      <c r="I6" s="190"/>
      <c r="J6" s="131"/>
      <c r="K6" s="124"/>
      <c r="L6" s="132"/>
      <c r="M6" s="132"/>
      <c r="N6" s="132"/>
      <c r="O6" s="132"/>
      <c r="P6" s="132"/>
      <c r="Q6" s="104"/>
      <c r="R6" s="548" t="str">
        <f>Lizenz!$J$18</f>
        <v>© Ralf Bergmeir, RA Kai Schützle</v>
      </c>
      <c r="S6" s="104"/>
    </row>
    <row r="7" spans="1:27" ht="15.75">
      <c r="B7" s="792" t="s">
        <v>653</v>
      </c>
      <c r="C7" s="795" t="s">
        <v>7</v>
      </c>
      <c r="D7" s="796" t="s">
        <v>654</v>
      </c>
      <c r="E7" s="590"/>
      <c r="F7" s="797" t="s">
        <v>532</v>
      </c>
      <c r="G7" s="543" t="s">
        <v>264</v>
      </c>
      <c r="H7" s="288"/>
      <c r="I7" s="191"/>
      <c r="J7" s="131"/>
      <c r="K7" s="784" t="s">
        <v>628</v>
      </c>
      <c r="L7" s="784"/>
      <c r="M7" s="784"/>
      <c r="N7" s="784"/>
      <c r="O7" s="784"/>
      <c r="P7" s="784"/>
      <c r="Q7" s="104"/>
      <c r="R7" s="119"/>
      <c r="S7" s="104"/>
    </row>
    <row r="8" spans="1:27" ht="9.75" customHeight="1">
      <c r="B8" s="792"/>
      <c r="C8" s="795"/>
      <c r="D8" s="796"/>
      <c r="E8" s="590"/>
      <c r="F8" s="797"/>
      <c r="G8" s="544"/>
      <c r="H8" s="545" t="s">
        <v>691</v>
      </c>
      <c r="I8" s="191"/>
      <c r="J8" s="131"/>
      <c r="K8" s="124"/>
      <c r="L8" s="104"/>
      <c r="M8" s="104"/>
      <c r="N8" s="104"/>
      <c r="O8" s="104"/>
      <c r="P8" s="104"/>
      <c r="Q8" s="104"/>
      <c r="R8" s="119"/>
      <c r="S8" s="104"/>
    </row>
    <row r="9" spans="1:27" s="87" customFormat="1" ht="24.75" customHeight="1">
      <c r="A9" s="137"/>
      <c r="B9" s="792"/>
      <c r="C9" s="795"/>
      <c r="D9" s="796"/>
      <c r="E9" s="591"/>
      <c r="F9" s="797"/>
      <c r="G9" s="528" t="s">
        <v>263</v>
      </c>
      <c r="H9" s="586" t="s">
        <v>86</v>
      </c>
      <c r="I9" s="529"/>
      <c r="J9" s="530"/>
      <c r="K9" s="531" t="s">
        <v>124</v>
      </c>
      <c r="L9" s="532"/>
      <c r="M9" s="533" t="s">
        <v>245</v>
      </c>
      <c r="N9" s="534"/>
      <c r="O9" s="534" t="s">
        <v>243</v>
      </c>
      <c r="P9" s="535" t="s">
        <v>244</v>
      </c>
      <c r="Q9" s="535" t="s">
        <v>246</v>
      </c>
      <c r="R9" s="536" t="s">
        <v>689</v>
      </c>
      <c r="S9" s="106"/>
      <c r="T9" s="137"/>
      <c r="U9" s="105"/>
      <c r="V9" s="105"/>
      <c r="W9" s="105"/>
      <c r="X9" s="105"/>
      <c r="Y9" s="105"/>
      <c r="Z9" s="105"/>
      <c r="AA9" s="105"/>
    </row>
    <row r="10" spans="1:27" ht="15.75" customHeight="1">
      <c r="B10" s="104"/>
      <c r="C10" s="42"/>
      <c r="D10" s="42"/>
      <c r="E10" s="42"/>
      <c r="F10" s="126"/>
      <c r="G10" s="272"/>
      <c r="H10" s="288"/>
      <c r="I10" s="191"/>
      <c r="J10" s="250"/>
      <c r="K10" s="578"/>
      <c r="L10" s="579" t="s">
        <v>630</v>
      </c>
      <c r="M10" s="577" t="b">
        <f ca="1">('.'!M4)</f>
        <v>0</v>
      </c>
      <c r="N10" s="104"/>
      <c r="O10" s="119"/>
      <c r="P10" s="527"/>
      <c r="Q10" s="143"/>
      <c r="R10" s="142"/>
      <c r="S10" s="104"/>
    </row>
    <row r="11" spans="1:27" ht="2.25" customHeight="1">
      <c r="B11" s="42"/>
      <c r="C11" s="42"/>
      <c r="D11" s="42"/>
      <c r="E11" s="42"/>
      <c r="F11" s="126"/>
      <c r="G11" s="272"/>
      <c r="H11" s="288"/>
      <c r="I11" s="191"/>
      <c r="J11" s="131"/>
      <c r="K11" s="124"/>
      <c r="L11" s="119"/>
      <c r="M11" s="119"/>
      <c r="N11" s="119"/>
      <c r="O11" s="119"/>
      <c r="P11" s="142"/>
      <c r="Q11" s="143"/>
      <c r="R11" s="142"/>
      <c r="S11" s="104"/>
    </row>
    <row r="12" spans="1:27" s="258" customFormat="1" ht="15.75" customHeight="1">
      <c r="A12" s="593"/>
      <c r="B12" s="603"/>
      <c r="C12" s="777" t="s">
        <v>657</v>
      </c>
      <c r="D12" s="778"/>
      <c r="E12" s="778"/>
      <c r="F12" s="778"/>
      <c r="G12" s="778"/>
      <c r="H12" s="778"/>
      <c r="I12" s="778"/>
      <c r="J12" s="778"/>
      <c r="K12" s="779" t="s">
        <v>677</v>
      </c>
      <c r="L12" s="780"/>
      <c r="M12" s="780"/>
      <c r="N12" s="780"/>
      <c r="O12" s="780"/>
      <c r="P12" s="780"/>
      <c r="Q12" s="780"/>
      <c r="R12" s="780"/>
      <c r="S12" s="257"/>
      <c r="T12" s="257"/>
      <c r="U12" s="257"/>
      <c r="V12" s="257"/>
      <c r="W12" s="257"/>
      <c r="X12" s="257"/>
      <c r="Y12" s="257"/>
      <c r="Z12" s="257"/>
      <c r="AA12" s="257"/>
    </row>
    <row r="13" spans="1:27" ht="2.25" customHeight="1">
      <c r="B13" s="42"/>
      <c r="C13" s="42"/>
      <c r="D13" s="42"/>
      <c r="E13" s="42"/>
      <c r="F13" s="42"/>
      <c r="G13" s="42"/>
      <c r="H13" s="42"/>
      <c r="I13" s="42"/>
      <c r="J13" s="602">
        <f>IF(A12="x",1,0)</f>
        <v>0</v>
      </c>
      <c r="K13" s="602">
        <f>IF(B12="x",1,0)</f>
        <v>0</v>
      </c>
      <c r="L13" s="104"/>
      <c r="M13" s="104"/>
      <c r="N13" s="104"/>
      <c r="O13" s="119"/>
      <c r="P13" s="142"/>
      <c r="Q13" s="143"/>
      <c r="R13" s="142"/>
      <c r="S13" s="104"/>
    </row>
    <row r="14" spans="1:27" s="12" customFormat="1" ht="18">
      <c r="A14" s="138"/>
      <c r="B14" s="480"/>
      <c r="C14" s="480"/>
      <c r="D14" s="480"/>
      <c r="E14" s="480"/>
      <c r="F14" s="481"/>
      <c r="G14" s="482"/>
      <c r="H14" s="472"/>
      <c r="I14" s="483"/>
      <c r="J14" s="484" t="s">
        <v>51</v>
      </c>
      <c r="K14" s="485" t="s">
        <v>716</v>
      </c>
      <c r="L14" s="486"/>
      <c r="M14" s="476"/>
      <c r="N14" s="477"/>
      <c r="O14" s="479"/>
      <c r="P14" s="537"/>
      <c r="Q14" s="537"/>
      <c r="R14" s="538"/>
      <c r="S14" s="539"/>
      <c r="T14" s="138"/>
      <c r="U14" s="111"/>
      <c r="V14" s="111"/>
      <c r="W14" s="111"/>
      <c r="X14" s="111"/>
      <c r="Y14" s="111"/>
      <c r="Z14" s="111"/>
      <c r="AA14" s="111"/>
    </row>
    <row r="15" spans="1:27" s="12" customFormat="1" ht="12" customHeight="1">
      <c r="A15" s="259"/>
      <c r="B15" s="260"/>
      <c r="C15" s="260"/>
      <c r="D15" s="260"/>
      <c r="E15" s="260"/>
      <c r="F15" s="261"/>
      <c r="G15" s="273"/>
      <c r="H15" s="289"/>
      <c r="I15" s="192"/>
      <c r="J15" s="120"/>
      <c r="K15" s="335"/>
      <c r="L15" s="336"/>
      <c r="M15" s="121"/>
      <c r="N15" s="121"/>
      <c r="O15" s="210"/>
      <c r="P15" s="540"/>
      <c r="Q15" s="540"/>
      <c r="R15" s="541"/>
      <c r="S15" s="539"/>
      <c r="T15" s="138"/>
      <c r="U15" s="111"/>
      <c r="V15" s="111"/>
      <c r="W15" s="111"/>
      <c r="X15" s="111"/>
      <c r="Y15" s="111"/>
      <c r="Z15" s="111"/>
      <c r="AA15" s="111"/>
    </row>
    <row r="16" spans="1:27" s="13" customFormat="1" ht="24.75" customHeight="1">
      <c r="A16" s="262"/>
      <c r="B16" s="263"/>
      <c r="C16" s="263"/>
      <c r="D16" s="263"/>
      <c r="E16" s="263"/>
      <c r="F16" s="263"/>
      <c r="G16" s="274"/>
      <c r="H16" s="290"/>
      <c r="I16" s="193"/>
      <c r="J16" s="122"/>
      <c r="K16" s="782"/>
      <c r="L16" s="782"/>
      <c r="M16" s="123"/>
      <c r="N16" s="45">
        <f>SUM(Demo_frei_schalten)</f>
        <v>0</v>
      </c>
      <c r="O16" s="784" t="s">
        <v>628</v>
      </c>
      <c r="P16" s="784"/>
      <c r="Q16" s="784"/>
      <c r="R16" s="784"/>
      <c r="S16" s="112"/>
      <c r="T16" s="112"/>
      <c r="U16" s="112"/>
      <c r="V16" s="112"/>
      <c r="W16" s="112"/>
      <c r="X16" s="112"/>
      <c r="Y16" s="112"/>
      <c r="Z16" s="112"/>
      <c r="AA16" s="112"/>
    </row>
    <row r="17" spans="1:27" s="13" customFormat="1">
      <c r="A17" s="262"/>
      <c r="B17" s="263"/>
      <c r="C17" s="263"/>
      <c r="D17" s="263"/>
      <c r="E17" s="263"/>
      <c r="F17" s="263"/>
      <c r="G17" s="274"/>
      <c r="H17" s="290"/>
      <c r="I17" s="193"/>
      <c r="J17" s="122"/>
      <c r="K17" s="782"/>
      <c r="L17" s="783"/>
      <c r="M17" s="206"/>
      <c r="N17" s="123"/>
      <c r="O17" s="240"/>
      <c r="P17" s="242"/>
      <c r="Q17" s="242"/>
      <c r="R17" s="542"/>
      <c r="S17" s="115"/>
      <c r="T17" s="209"/>
      <c r="U17" s="112"/>
      <c r="V17" s="112"/>
      <c r="W17" s="112"/>
      <c r="X17" s="112"/>
      <c r="Y17" s="112"/>
      <c r="Z17" s="112"/>
      <c r="AA17" s="112"/>
    </row>
    <row r="18" spans="1:27" s="13" customFormat="1">
      <c r="A18" s="262"/>
      <c r="B18" s="263"/>
      <c r="C18" s="263"/>
      <c r="D18" s="263"/>
      <c r="E18" s="263"/>
      <c r="F18" s="263"/>
      <c r="G18" s="274"/>
      <c r="H18" s="290"/>
      <c r="I18" s="193"/>
      <c r="J18" s="122"/>
      <c r="K18" s="205"/>
      <c r="L18" s="337"/>
      <c r="M18" s="206"/>
      <c r="N18" s="123"/>
      <c r="O18" s="240"/>
      <c r="P18" s="242"/>
      <c r="Q18" s="242"/>
      <c r="R18" s="542"/>
      <c r="S18" s="115"/>
      <c r="T18" s="209"/>
      <c r="U18" s="112"/>
      <c r="V18" s="112"/>
      <c r="W18" s="112"/>
      <c r="X18" s="112"/>
      <c r="Y18" s="112"/>
      <c r="Z18" s="112"/>
      <c r="AA18" s="112"/>
    </row>
    <row r="19" spans="1:27">
      <c r="A19" s="264"/>
      <c r="B19" s="264"/>
      <c r="C19" s="264"/>
      <c r="D19" s="264"/>
      <c r="E19" s="264"/>
      <c r="F19" s="264"/>
      <c r="G19" s="319"/>
      <c r="H19" s="291">
        <f>SUM(Fehlerkontrolle!R17)</f>
        <v>-5</v>
      </c>
      <c r="I19" s="282"/>
      <c r="J19" s="299" t="s">
        <v>135</v>
      </c>
      <c r="K19" s="338" t="s">
        <v>183</v>
      </c>
      <c r="L19" s="339"/>
      <c r="M19" s="525"/>
      <c r="N19" s="140"/>
      <c r="O19" s="370"/>
      <c r="P19" s="371"/>
      <c r="Q19" s="371"/>
      <c r="R19" s="372"/>
    </row>
    <row r="20" spans="1:27" ht="25.5">
      <c r="A20" s="264"/>
      <c r="B20" s="294"/>
      <c r="C20" s="294"/>
      <c r="D20" s="294"/>
      <c r="E20" s="294"/>
      <c r="F20" s="294"/>
      <c r="G20" s="295"/>
      <c r="H20" s="285"/>
      <c r="I20" s="284"/>
      <c r="J20" s="300"/>
      <c r="K20" s="338" t="s">
        <v>184</v>
      </c>
      <c r="L20" s="340"/>
      <c r="M20" s="468"/>
      <c r="N20" s="140"/>
      <c r="O20" s="370"/>
      <c r="P20" s="371"/>
      <c r="Q20" s="371"/>
      <c r="R20" s="372"/>
    </row>
    <row r="21" spans="1:27" ht="153">
      <c r="A21" s="264"/>
      <c r="B21" s="592"/>
      <c r="C21" s="294"/>
      <c r="D21" s="294"/>
      <c r="E21" s="294"/>
      <c r="F21" s="592"/>
      <c r="G21" s="295"/>
      <c r="H21" s="285"/>
      <c r="I21" s="284"/>
      <c r="J21" s="300"/>
      <c r="K21" s="341" t="s">
        <v>690</v>
      </c>
      <c r="L21" s="340"/>
      <c r="M21" s="468"/>
      <c r="N21" s="140"/>
      <c r="O21" s="370"/>
      <c r="P21" s="371"/>
      <c r="Q21" s="371"/>
      <c r="R21" s="372"/>
    </row>
    <row r="22" spans="1:27">
      <c r="A22" s="264"/>
      <c r="B22" s="294"/>
      <c r="C22" s="294"/>
      <c r="D22" s="294"/>
      <c r="E22" s="294"/>
      <c r="F22" s="294"/>
      <c r="G22" s="295"/>
      <c r="H22" s="285"/>
      <c r="I22" s="284"/>
      <c r="J22" s="300"/>
      <c r="K22" s="342"/>
      <c r="L22" s="340"/>
      <c r="M22" s="468"/>
      <c r="N22" s="140"/>
      <c r="O22" s="370"/>
      <c r="P22" s="371"/>
      <c r="Q22" s="371"/>
      <c r="R22" s="372"/>
    </row>
    <row r="23" spans="1:27">
      <c r="A23" s="264"/>
      <c r="B23" s="355"/>
      <c r="C23" s="356"/>
      <c r="D23" s="357"/>
      <c r="E23" s="358"/>
      <c r="F23" s="359"/>
      <c r="G23" s="295" t="s">
        <v>263</v>
      </c>
      <c r="H23" s="285"/>
      <c r="I23" s="284"/>
      <c r="J23" s="301" t="s">
        <v>140</v>
      </c>
      <c r="K23" s="342" t="s">
        <v>200</v>
      </c>
      <c r="L23" s="340"/>
      <c r="M23" s="468"/>
      <c r="N23" s="140"/>
      <c r="O23" s="370"/>
      <c r="P23" s="371"/>
      <c r="Q23" s="371"/>
      <c r="R23" s="372"/>
    </row>
    <row r="24" spans="1:27">
      <c r="A24" s="264"/>
      <c r="B24" s="360"/>
      <c r="C24" s="360"/>
      <c r="D24" s="360"/>
      <c r="E24" s="360"/>
      <c r="F24" s="360"/>
      <c r="G24" s="295"/>
      <c r="H24" s="285"/>
      <c r="I24" s="284"/>
      <c r="J24" s="301"/>
      <c r="K24" s="342"/>
      <c r="L24" s="340"/>
      <c r="M24" s="468"/>
      <c r="N24" s="140"/>
      <c r="O24" s="370"/>
      <c r="P24" s="371"/>
      <c r="Q24" s="371"/>
      <c r="R24" s="372"/>
    </row>
    <row r="25" spans="1:27">
      <c r="A25" s="264"/>
      <c r="B25" s="355"/>
      <c r="C25" s="356"/>
      <c r="D25" s="357"/>
      <c r="E25" s="358"/>
      <c r="F25" s="359"/>
      <c r="G25" s="295" t="s">
        <v>263</v>
      </c>
      <c r="H25" s="285"/>
      <c r="I25" s="284"/>
      <c r="J25" s="301" t="s">
        <v>141</v>
      </c>
      <c r="K25" s="342" t="s">
        <v>201</v>
      </c>
      <c r="L25" s="340"/>
      <c r="M25" s="468"/>
      <c r="N25" s="140"/>
      <c r="O25" s="370"/>
      <c r="P25" s="371"/>
      <c r="Q25" s="371"/>
      <c r="R25" s="372"/>
    </row>
    <row r="26" spans="1:27" ht="38.25">
      <c r="A26" s="264"/>
      <c r="B26" s="361"/>
      <c r="C26" s="361"/>
      <c r="D26" s="361"/>
      <c r="E26" s="361"/>
      <c r="F26" s="361"/>
      <c r="G26" s="295"/>
      <c r="H26" s="285"/>
      <c r="I26" s="284"/>
      <c r="J26" s="301"/>
      <c r="K26" s="341" t="s">
        <v>275</v>
      </c>
      <c r="L26" s="340"/>
      <c r="M26" s="468"/>
      <c r="N26" s="140"/>
      <c r="O26" s="370"/>
      <c r="P26" s="371"/>
      <c r="Q26" s="371"/>
      <c r="R26" s="372"/>
    </row>
    <row r="27" spans="1:27">
      <c r="A27" s="264"/>
      <c r="B27" s="360"/>
      <c r="C27" s="360"/>
      <c r="D27" s="360"/>
      <c r="E27" s="360"/>
      <c r="F27" s="360"/>
      <c r="G27" s="295"/>
      <c r="H27" s="285"/>
      <c r="I27" s="284"/>
      <c r="J27" s="301"/>
      <c r="K27" s="342"/>
      <c r="L27" s="340"/>
      <c r="M27" s="468"/>
      <c r="N27" s="140"/>
      <c r="O27" s="370"/>
      <c r="P27" s="371"/>
      <c r="Q27" s="371"/>
      <c r="R27" s="372"/>
    </row>
    <row r="28" spans="1:27">
      <c r="A28" s="264"/>
      <c r="B28" s="355"/>
      <c r="C28" s="356"/>
      <c r="D28" s="357"/>
      <c r="E28" s="358"/>
      <c r="F28" s="359"/>
      <c r="G28" s="295" t="s">
        <v>263</v>
      </c>
      <c r="H28" s="285"/>
      <c r="I28" s="284"/>
      <c r="J28" s="301" t="s">
        <v>142</v>
      </c>
      <c r="K28" s="342" t="s">
        <v>202</v>
      </c>
      <c r="L28" s="340"/>
      <c r="M28" s="468"/>
      <c r="N28" s="140"/>
      <c r="O28" s="370"/>
      <c r="P28" s="371"/>
      <c r="Q28" s="371"/>
      <c r="R28" s="372"/>
    </row>
    <row r="29" spans="1:27">
      <c r="A29" s="264"/>
      <c r="B29" s="360"/>
      <c r="C29" s="360"/>
      <c r="D29" s="360"/>
      <c r="E29" s="360"/>
      <c r="F29" s="360"/>
      <c r="G29" s="295"/>
      <c r="H29" s="285"/>
      <c r="I29" s="284"/>
      <c r="J29" s="301"/>
      <c r="K29" s="342"/>
      <c r="L29" s="340"/>
      <c r="M29" s="468"/>
      <c r="N29" s="140"/>
      <c r="O29" s="370"/>
      <c r="P29" s="371"/>
      <c r="Q29" s="371"/>
      <c r="R29" s="372"/>
    </row>
    <row r="30" spans="1:27">
      <c r="A30" s="264"/>
      <c r="B30" s="355"/>
      <c r="C30" s="356"/>
      <c r="D30" s="357"/>
      <c r="E30" s="358"/>
      <c r="F30" s="359"/>
      <c r="G30" s="295" t="s">
        <v>263</v>
      </c>
      <c r="H30" s="285"/>
      <c r="I30" s="284"/>
      <c r="J30" s="301" t="s">
        <v>143</v>
      </c>
      <c r="K30" s="342" t="s">
        <v>203</v>
      </c>
      <c r="L30" s="340"/>
      <c r="M30" s="468"/>
      <c r="N30" s="140"/>
      <c r="O30" s="370"/>
      <c r="P30" s="371"/>
      <c r="Q30" s="371"/>
      <c r="R30" s="372"/>
    </row>
    <row r="31" spans="1:27">
      <c r="A31" s="264"/>
      <c r="B31" s="360"/>
      <c r="C31" s="360"/>
      <c r="D31" s="360"/>
      <c r="E31" s="360"/>
      <c r="F31" s="360"/>
      <c r="G31" s="295"/>
      <c r="H31" s="285"/>
      <c r="I31" s="284"/>
      <c r="J31" s="301"/>
      <c r="K31" s="342"/>
      <c r="L31" s="340"/>
      <c r="M31" s="468"/>
      <c r="N31" s="140"/>
      <c r="O31" s="370"/>
      <c r="P31" s="371"/>
      <c r="Q31" s="371"/>
      <c r="R31" s="372"/>
    </row>
    <row r="32" spans="1:27">
      <c r="A32" s="264"/>
      <c r="B32" s="355"/>
      <c r="C32" s="356"/>
      <c r="D32" s="357"/>
      <c r="E32" s="358"/>
      <c r="F32" s="359"/>
      <c r="G32" s="295" t="s">
        <v>263</v>
      </c>
      <c r="H32" s="285"/>
      <c r="I32" s="284"/>
      <c r="J32" s="301" t="s">
        <v>144</v>
      </c>
      <c r="K32" s="342" t="s">
        <v>204</v>
      </c>
      <c r="L32" s="340"/>
      <c r="M32" s="468"/>
      <c r="N32" s="140"/>
      <c r="O32" s="370"/>
      <c r="P32" s="371"/>
      <c r="Q32" s="371"/>
      <c r="R32" s="372"/>
    </row>
    <row r="33" spans="1:18">
      <c r="A33" s="264"/>
      <c r="B33" s="360"/>
      <c r="C33" s="360"/>
      <c r="D33" s="360"/>
      <c r="E33" s="360"/>
      <c r="F33" s="360"/>
      <c r="G33" s="295"/>
      <c r="H33" s="285"/>
      <c r="I33" s="284"/>
      <c r="J33" s="301"/>
      <c r="K33" s="342"/>
      <c r="L33" s="340"/>
      <c r="M33" s="468"/>
      <c r="N33" s="140"/>
      <c r="O33" s="370"/>
      <c r="P33" s="371"/>
      <c r="Q33" s="371"/>
      <c r="R33" s="372"/>
    </row>
    <row r="34" spans="1:18">
      <c r="A34" s="264"/>
      <c r="B34" s="360"/>
      <c r="C34" s="360"/>
      <c r="D34" s="360"/>
      <c r="E34" s="360"/>
      <c r="F34" s="360"/>
      <c r="G34" s="295"/>
      <c r="H34" s="285"/>
      <c r="I34" s="284"/>
      <c r="J34" s="301"/>
      <c r="K34" s="342"/>
      <c r="L34" s="340"/>
      <c r="M34" s="468"/>
      <c r="N34" s="140"/>
      <c r="O34" s="370"/>
      <c r="P34" s="371"/>
      <c r="Q34" s="371"/>
      <c r="R34" s="372"/>
    </row>
    <row r="35" spans="1:18">
      <c r="A35" s="264"/>
      <c r="B35" s="365"/>
      <c r="C35" s="365"/>
      <c r="D35" s="365"/>
      <c r="E35" s="365"/>
      <c r="F35" s="365"/>
      <c r="G35" s="319"/>
      <c r="H35" s="291">
        <f>SUM(Fehlerkontrolle!R18)</f>
        <v>-12</v>
      </c>
      <c r="I35" s="282"/>
      <c r="J35" s="299" t="s">
        <v>52</v>
      </c>
      <c r="K35" s="338" t="s">
        <v>274</v>
      </c>
      <c r="L35" s="339"/>
      <c r="M35" s="525"/>
      <c r="N35" s="140"/>
      <c r="O35" s="370"/>
      <c r="P35" s="371"/>
      <c r="Q35" s="371"/>
      <c r="R35" s="372"/>
    </row>
    <row r="36" spans="1:18">
      <c r="A36" s="264"/>
      <c r="B36" s="360"/>
      <c r="C36" s="360"/>
      <c r="D36" s="360"/>
      <c r="E36" s="360"/>
      <c r="F36" s="360"/>
      <c r="G36" s="295"/>
      <c r="H36" s="285"/>
      <c r="I36" s="284"/>
      <c r="J36" s="300"/>
      <c r="K36" s="338"/>
      <c r="L36" s="340"/>
      <c r="M36" s="468"/>
      <c r="N36" s="140"/>
      <c r="O36" s="370"/>
      <c r="P36" s="371"/>
      <c r="Q36" s="371"/>
      <c r="R36" s="372"/>
    </row>
    <row r="37" spans="1:18">
      <c r="A37" s="264"/>
      <c r="B37" s="355"/>
      <c r="C37" s="356"/>
      <c r="D37" s="357"/>
      <c r="E37" s="358"/>
      <c r="F37" s="359"/>
      <c r="G37" s="295" t="s">
        <v>263</v>
      </c>
      <c r="H37" s="285"/>
      <c r="I37" s="284"/>
      <c r="J37" s="301" t="s">
        <v>140</v>
      </c>
      <c r="K37" s="342" t="s">
        <v>205</v>
      </c>
      <c r="L37" s="340"/>
      <c r="M37" s="468"/>
      <c r="N37" s="140"/>
      <c r="O37" s="370"/>
      <c r="P37" s="371"/>
      <c r="Q37" s="371"/>
      <c r="R37" s="372"/>
    </row>
    <row r="38" spans="1:18">
      <c r="A38" s="264"/>
      <c r="B38" s="360"/>
      <c r="C38" s="360"/>
      <c r="D38" s="360"/>
      <c r="E38" s="360"/>
      <c r="F38" s="360"/>
      <c r="G38" s="295"/>
      <c r="H38" s="285"/>
      <c r="I38" s="284"/>
      <c r="J38" s="301"/>
      <c r="K38" s="342"/>
      <c r="L38" s="340"/>
      <c r="M38" s="468"/>
      <c r="N38" s="140"/>
      <c r="O38" s="370"/>
      <c r="P38" s="371"/>
      <c r="Q38" s="371"/>
      <c r="R38" s="372"/>
    </row>
    <row r="39" spans="1:18">
      <c r="A39" s="264"/>
      <c r="B39" s="355"/>
      <c r="C39" s="356"/>
      <c r="D39" s="357"/>
      <c r="E39" s="358"/>
      <c r="F39" s="359"/>
      <c r="G39" s="295" t="s">
        <v>263</v>
      </c>
      <c r="H39" s="285"/>
      <c r="I39" s="284"/>
      <c r="J39" s="301" t="s">
        <v>141</v>
      </c>
      <c r="K39" s="342" t="s">
        <v>228</v>
      </c>
      <c r="L39" s="340"/>
      <c r="M39" s="468"/>
      <c r="N39" s="140"/>
      <c r="O39" s="370"/>
      <c r="P39" s="371"/>
      <c r="Q39" s="371"/>
      <c r="R39" s="372"/>
    </row>
    <row r="40" spans="1:18">
      <c r="A40" s="264"/>
      <c r="B40" s="360"/>
      <c r="C40" s="360"/>
      <c r="D40" s="360"/>
      <c r="E40" s="360"/>
      <c r="F40" s="360"/>
      <c r="G40" s="295"/>
      <c r="H40" s="285"/>
      <c r="I40" s="284"/>
      <c r="J40" s="301"/>
      <c r="K40" s="342"/>
      <c r="L40" s="340"/>
      <c r="M40" s="468"/>
      <c r="N40" s="140"/>
      <c r="O40" s="370"/>
      <c r="P40" s="371"/>
      <c r="Q40" s="371"/>
      <c r="R40" s="372"/>
    </row>
    <row r="41" spans="1:18">
      <c r="A41" s="264"/>
      <c r="B41" s="355"/>
      <c r="C41" s="356"/>
      <c r="D41" s="357"/>
      <c r="E41" s="358"/>
      <c r="F41" s="359"/>
      <c r="G41" s="295" t="s">
        <v>263</v>
      </c>
      <c r="H41" s="285"/>
      <c r="I41" s="284"/>
      <c r="J41" s="301" t="s">
        <v>142</v>
      </c>
      <c r="K41" s="342" t="s">
        <v>206</v>
      </c>
      <c r="L41" s="340"/>
      <c r="M41" s="468"/>
      <c r="N41" s="140"/>
      <c r="O41" s="370"/>
      <c r="P41" s="371"/>
      <c r="Q41" s="371"/>
      <c r="R41" s="372"/>
    </row>
    <row r="42" spans="1:18">
      <c r="A42" s="264"/>
      <c r="B42" s="360"/>
      <c r="C42" s="360"/>
      <c r="D42" s="360"/>
      <c r="E42" s="360"/>
      <c r="F42" s="360"/>
      <c r="G42" s="295"/>
      <c r="H42" s="285"/>
      <c r="I42" s="284"/>
      <c r="J42" s="301"/>
      <c r="K42" s="342"/>
      <c r="L42" s="340"/>
      <c r="M42" s="468"/>
      <c r="N42" s="140"/>
      <c r="O42" s="370"/>
      <c r="P42" s="371"/>
      <c r="Q42" s="371"/>
      <c r="R42" s="372"/>
    </row>
    <row r="43" spans="1:18">
      <c r="A43" s="264"/>
      <c r="B43" s="355"/>
      <c r="C43" s="356"/>
      <c r="D43" s="357"/>
      <c r="E43" s="358"/>
      <c r="F43" s="359"/>
      <c r="G43" s="295" t="s">
        <v>263</v>
      </c>
      <c r="H43" s="285"/>
      <c r="I43" s="284"/>
      <c r="J43" s="301" t="s">
        <v>143</v>
      </c>
      <c r="K43" s="342" t="s">
        <v>207</v>
      </c>
      <c r="L43" s="340"/>
      <c r="M43" s="468"/>
      <c r="N43" s="140"/>
      <c r="O43" s="370"/>
      <c r="P43" s="371"/>
      <c r="Q43" s="371"/>
      <c r="R43" s="372"/>
    </row>
    <row r="44" spans="1:18">
      <c r="A44" s="264"/>
      <c r="B44" s="365"/>
      <c r="C44" s="365"/>
      <c r="D44" s="365"/>
      <c r="E44" s="365"/>
      <c r="F44" s="365"/>
      <c r="G44" s="319"/>
      <c r="H44" s="285"/>
      <c r="I44" s="284"/>
      <c r="J44" s="301"/>
      <c r="K44" s="341" t="s">
        <v>225</v>
      </c>
      <c r="L44" s="340"/>
      <c r="M44" s="468"/>
      <c r="N44" s="140"/>
      <c r="O44" s="370"/>
      <c r="P44" s="371"/>
      <c r="Q44" s="371"/>
      <c r="R44" s="372"/>
    </row>
    <row r="45" spans="1:18">
      <c r="A45" s="264"/>
      <c r="B45" s="360"/>
      <c r="C45" s="360"/>
      <c r="D45" s="360"/>
      <c r="E45" s="360"/>
      <c r="F45" s="360"/>
      <c r="G45" s="295"/>
      <c r="H45" s="285"/>
      <c r="I45" s="284"/>
      <c r="J45" s="301"/>
      <c r="K45" s="342"/>
      <c r="L45" s="340"/>
      <c r="M45" s="468"/>
      <c r="N45" s="140"/>
      <c r="O45" s="370"/>
      <c r="P45" s="371"/>
      <c r="Q45" s="371"/>
      <c r="R45" s="372"/>
    </row>
    <row r="46" spans="1:18">
      <c r="A46" s="264"/>
      <c r="B46" s="355"/>
      <c r="C46" s="356"/>
      <c r="D46" s="357"/>
      <c r="E46" s="358"/>
      <c r="F46" s="359"/>
      <c r="G46" s="295" t="s">
        <v>263</v>
      </c>
      <c r="H46" s="285"/>
      <c r="I46" s="284"/>
      <c r="J46" s="301" t="s">
        <v>144</v>
      </c>
      <c r="K46" s="342" t="s">
        <v>208</v>
      </c>
      <c r="L46" s="340"/>
      <c r="M46" s="468"/>
      <c r="N46" s="140"/>
      <c r="O46" s="370"/>
      <c r="P46" s="371"/>
      <c r="Q46" s="371"/>
      <c r="R46" s="372"/>
    </row>
    <row r="47" spans="1:18" ht="38.25">
      <c r="A47" s="264"/>
      <c r="B47" s="360"/>
      <c r="C47" s="360"/>
      <c r="D47" s="360"/>
      <c r="E47" s="360"/>
      <c r="F47" s="360"/>
      <c r="G47" s="295"/>
      <c r="H47" s="285"/>
      <c r="I47" s="284"/>
      <c r="J47" s="300"/>
      <c r="K47" s="342" t="s">
        <v>209</v>
      </c>
      <c r="L47" s="340"/>
      <c r="M47" s="468"/>
      <c r="N47" s="140"/>
      <c r="O47" s="370"/>
      <c r="P47" s="371"/>
      <c r="Q47" s="371"/>
      <c r="R47" s="372"/>
    </row>
    <row r="48" spans="1:18">
      <c r="A48" s="264"/>
      <c r="B48" s="360"/>
      <c r="C48" s="360"/>
      <c r="D48" s="360"/>
      <c r="E48" s="360"/>
      <c r="F48" s="360"/>
      <c r="G48" s="295"/>
      <c r="H48" s="285"/>
      <c r="I48" s="284"/>
      <c r="J48" s="300"/>
      <c r="K48" s="342"/>
      <c r="L48" s="340"/>
      <c r="M48" s="468"/>
      <c r="N48" s="140"/>
      <c r="O48" s="370"/>
      <c r="P48" s="371"/>
      <c r="Q48" s="371"/>
      <c r="R48" s="372"/>
    </row>
    <row r="49" spans="1:18">
      <c r="A49" s="264"/>
      <c r="B49" s="355"/>
      <c r="C49" s="356"/>
      <c r="D49" s="357"/>
      <c r="E49" s="358"/>
      <c r="F49" s="359"/>
      <c r="G49" s="295" t="s">
        <v>263</v>
      </c>
      <c r="H49" s="285"/>
      <c r="I49" s="284"/>
      <c r="J49" s="301" t="s">
        <v>21</v>
      </c>
      <c r="K49" s="342" t="s">
        <v>210</v>
      </c>
      <c r="L49" s="340"/>
      <c r="M49" s="468"/>
      <c r="N49" s="140"/>
      <c r="O49" s="370"/>
      <c r="P49" s="371"/>
      <c r="Q49" s="371"/>
      <c r="R49" s="372"/>
    </row>
    <row r="50" spans="1:18">
      <c r="A50" s="264"/>
      <c r="B50" s="360"/>
      <c r="C50" s="360"/>
      <c r="D50" s="360"/>
      <c r="E50" s="360"/>
      <c r="F50" s="360"/>
      <c r="G50" s="295"/>
      <c r="H50" s="285"/>
      <c r="I50" s="284"/>
      <c r="J50" s="301"/>
      <c r="K50" s="342" t="s">
        <v>211</v>
      </c>
      <c r="L50" s="340"/>
      <c r="M50" s="468"/>
      <c r="N50" s="140"/>
      <c r="O50" s="370"/>
      <c r="P50" s="371"/>
      <c r="Q50" s="371"/>
      <c r="R50" s="372"/>
    </row>
    <row r="51" spans="1:18">
      <c r="A51" s="264"/>
      <c r="B51" s="360"/>
      <c r="C51" s="360"/>
      <c r="D51" s="360"/>
      <c r="E51" s="360"/>
      <c r="F51" s="360"/>
      <c r="G51" s="295"/>
      <c r="H51" s="285"/>
      <c r="I51" s="284"/>
      <c r="J51" s="301"/>
      <c r="K51" s="342" t="s">
        <v>224</v>
      </c>
      <c r="L51" s="340"/>
      <c r="M51" s="468"/>
      <c r="N51" s="140"/>
      <c r="O51" s="370"/>
      <c r="P51" s="371"/>
      <c r="Q51" s="371"/>
      <c r="R51" s="372"/>
    </row>
    <row r="52" spans="1:18">
      <c r="A52" s="264"/>
      <c r="B52" s="360"/>
      <c r="C52" s="360"/>
      <c r="D52" s="360"/>
      <c r="E52" s="360"/>
      <c r="F52" s="360"/>
      <c r="G52" s="295"/>
      <c r="H52" s="285"/>
      <c r="I52" s="284"/>
      <c r="J52" s="301"/>
      <c r="K52" s="342"/>
      <c r="L52" s="340"/>
      <c r="M52" s="468"/>
      <c r="N52" s="140"/>
      <c r="O52" s="370"/>
      <c r="P52" s="371"/>
      <c r="Q52" s="371"/>
      <c r="R52" s="372"/>
    </row>
    <row r="53" spans="1:18">
      <c r="A53" s="264"/>
      <c r="B53" s="355"/>
      <c r="C53" s="356"/>
      <c r="D53" s="357"/>
      <c r="E53" s="358"/>
      <c r="F53" s="359"/>
      <c r="G53" s="295" t="s">
        <v>263</v>
      </c>
      <c r="H53" s="285"/>
      <c r="I53" s="284"/>
      <c r="J53" s="301" t="s">
        <v>22</v>
      </c>
      <c r="K53" s="342" t="s">
        <v>212</v>
      </c>
      <c r="L53" s="340"/>
      <c r="M53" s="468"/>
      <c r="N53" s="140"/>
      <c r="O53" s="370"/>
      <c r="P53" s="371"/>
      <c r="Q53" s="371"/>
      <c r="R53" s="372"/>
    </row>
    <row r="54" spans="1:18">
      <c r="A54" s="264"/>
      <c r="B54" s="365"/>
      <c r="C54" s="365"/>
      <c r="D54" s="365"/>
      <c r="E54" s="365"/>
      <c r="F54" s="365"/>
      <c r="G54" s="319"/>
      <c r="H54" s="285"/>
      <c r="I54" s="284"/>
      <c r="J54" s="301"/>
      <c r="K54" s="342" t="s">
        <v>223</v>
      </c>
      <c r="L54" s="340"/>
      <c r="M54" s="468"/>
      <c r="N54" s="140"/>
      <c r="O54" s="370"/>
      <c r="P54" s="371"/>
      <c r="Q54" s="371"/>
      <c r="R54" s="372"/>
    </row>
    <row r="55" spans="1:18">
      <c r="A55" s="264"/>
      <c r="B55" s="360"/>
      <c r="C55" s="360"/>
      <c r="D55" s="360"/>
      <c r="E55" s="360"/>
      <c r="F55" s="360"/>
      <c r="G55" s="295"/>
      <c r="H55" s="285"/>
      <c r="I55" s="284"/>
      <c r="J55" s="301"/>
      <c r="K55" s="342"/>
      <c r="L55" s="340"/>
      <c r="M55" s="468"/>
      <c r="N55" s="140"/>
      <c r="O55" s="370"/>
      <c r="P55" s="371"/>
      <c r="Q55" s="371"/>
      <c r="R55" s="372"/>
    </row>
    <row r="56" spans="1:18">
      <c r="A56" s="264"/>
      <c r="B56" s="355"/>
      <c r="C56" s="356"/>
      <c r="D56" s="357"/>
      <c r="E56" s="358"/>
      <c r="F56" s="359"/>
      <c r="G56" s="295" t="s">
        <v>263</v>
      </c>
      <c r="H56" s="285"/>
      <c r="I56" s="284"/>
      <c r="J56" s="301" t="s">
        <v>23</v>
      </c>
      <c r="K56" s="342" t="s">
        <v>213</v>
      </c>
      <c r="L56" s="340"/>
      <c r="M56" s="468"/>
      <c r="N56" s="140"/>
      <c r="O56" s="370"/>
      <c r="P56" s="371"/>
      <c r="Q56" s="371"/>
      <c r="R56" s="372"/>
    </row>
    <row r="57" spans="1:18" ht="25.5">
      <c r="A57" s="264"/>
      <c r="B57" s="360"/>
      <c r="C57" s="360"/>
      <c r="D57" s="360"/>
      <c r="E57" s="360"/>
      <c r="F57" s="360"/>
      <c r="G57" s="295"/>
      <c r="H57" s="285"/>
      <c r="I57" s="284"/>
      <c r="J57" s="301"/>
      <c r="K57" s="342" t="s">
        <v>214</v>
      </c>
      <c r="L57" s="340"/>
      <c r="M57" s="468"/>
      <c r="N57" s="140"/>
      <c r="O57" s="370"/>
      <c r="P57" s="371"/>
      <c r="Q57" s="371"/>
      <c r="R57" s="372"/>
    </row>
    <row r="58" spans="1:18">
      <c r="A58" s="264"/>
      <c r="B58" s="360"/>
      <c r="C58" s="360"/>
      <c r="D58" s="360"/>
      <c r="E58" s="360"/>
      <c r="F58" s="360"/>
      <c r="G58" s="295"/>
      <c r="H58" s="285"/>
      <c r="I58" s="284"/>
      <c r="J58" s="301"/>
      <c r="K58" s="342"/>
      <c r="L58" s="340"/>
      <c r="M58" s="468"/>
      <c r="N58" s="140"/>
      <c r="O58" s="370"/>
      <c r="P58" s="371"/>
      <c r="Q58" s="371"/>
      <c r="R58" s="372"/>
    </row>
    <row r="59" spans="1:18">
      <c r="A59" s="264"/>
      <c r="B59" s="355"/>
      <c r="C59" s="356"/>
      <c r="D59" s="357"/>
      <c r="E59" s="358"/>
      <c r="F59" s="359"/>
      <c r="G59" s="295" t="s">
        <v>263</v>
      </c>
      <c r="H59" s="285"/>
      <c r="I59" s="284"/>
      <c r="J59" s="301" t="s">
        <v>24</v>
      </c>
      <c r="K59" s="342" t="s">
        <v>215</v>
      </c>
      <c r="L59" s="340"/>
      <c r="M59" s="468"/>
      <c r="N59" s="140"/>
      <c r="O59" s="370"/>
      <c r="P59" s="371"/>
      <c r="Q59" s="371"/>
      <c r="R59" s="372"/>
    </row>
    <row r="60" spans="1:18" ht="25.5">
      <c r="A60" s="264"/>
      <c r="B60" s="360"/>
      <c r="C60" s="360"/>
      <c r="D60" s="360"/>
      <c r="E60" s="360"/>
      <c r="F60" s="360"/>
      <c r="G60" s="295"/>
      <c r="H60" s="285"/>
      <c r="I60" s="284"/>
      <c r="J60" s="301"/>
      <c r="K60" s="342" t="s">
        <v>216</v>
      </c>
      <c r="L60" s="340"/>
      <c r="M60" s="468"/>
      <c r="N60" s="140"/>
      <c r="O60" s="370"/>
      <c r="P60" s="371"/>
      <c r="Q60" s="371"/>
      <c r="R60" s="372"/>
    </row>
    <row r="61" spans="1:18">
      <c r="A61" s="264"/>
      <c r="B61" s="360"/>
      <c r="C61" s="360"/>
      <c r="D61" s="360"/>
      <c r="E61" s="360"/>
      <c r="F61" s="360"/>
      <c r="G61" s="295"/>
      <c r="H61" s="285"/>
      <c r="I61" s="284"/>
      <c r="J61" s="301"/>
      <c r="K61" s="342"/>
      <c r="L61" s="340"/>
      <c r="M61" s="468"/>
      <c r="N61" s="140"/>
      <c r="O61" s="370"/>
      <c r="P61" s="371"/>
      <c r="Q61" s="371"/>
      <c r="R61" s="372"/>
    </row>
    <row r="62" spans="1:18">
      <c r="A62" s="264"/>
      <c r="B62" s="355"/>
      <c r="C62" s="356"/>
      <c r="D62" s="357"/>
      <c r="E62" s="358"/>
      <c r="F62" s="359"/>
      <c r="G62" s="295" t="s">
        <v>263</v>
      </c>
      <c r="H62" s="285"/>
      <c r="I62" s="284"/>
      <c r="J62" s="301" t="s">
        <v>69</v>
      </c>
      <c r="K62" s="342" t="s">
        <v>217</v>
      </c>
      <c r="L62" s="340"/>
      <c r="M62" s="468"/>
      <c r="N62" s="140"/>
      <c r="O62" s="370"/>
      <c r="P62" s="371"/>
      <c r="Q62" s="371"/>
      <c r="R62" s="372"/>
    </row>
    <row r="63" spans="1:18" ht="63.75">
      <c r="A63" s="264"/>
      <c r="B63" s="360"/>
      <c r="C63" s="360"/>
      <c r="D63" s="360"/>
      <c r="E63" s="360"/>
      <c r="F63" s="360"/>
      <c r="G63" s="295"/>
      <c r="H63" s="285"/>
      <c r="I63" s="284"/>
      <c r="J63" s="301"/>
      <c r="K63" s="342" t="s">
        <v>218</v>
      </c>
      <c r="L63" s="340"/>
      <c r="M63" s="468"/>
      <c r="N63" s="140"/>
      <c r="O63" s="370"/>
      <c r="P63" s="371"/>
      <c r="Q63" s="371"/>
      <c r="R63" s="372"/>
    </row>
    <row r="64" spans="1:18">
      <c r="A64" s="264"/>
      <c r="B64" s="360"/>
      <c r="C64" s="360"/>
      <c r="D64" s="360"/>
      <c r="E64" s="360"/>
      <c r="F64" s="360"/>
      <c r="G64" s="295"/>
      <c r="H64" s="285"/>
      <c r="I64" s="284"/>
      <c r="J64" s="301"/>
      <c r="K64" s="342"/>
      <c r="L64" s="340"/>
      <c r="M64" s="468"/>
      <c r="N64" s="140"/>
      <c r="O64" s="370"/>
      <c r="P64" s="371"/>
      <c r="Q64" s="371"/>
      <c r="R64" s="372"/>
    </row>
    <row r="65" spans="1:18">
      <c r="A65" s="264"/>
      <c r="B65" s="355"/>
      <c r="C65" s="356"/>
      <c r="D65" s="357"/>
      <c r="E65" s="358"/>
      <c r="F65" s="359"/>
      <c r="G65" s="295" t="s">
        <v>263</v>
      </c>
      <c r="H65" s="285"/>
      <c r="I65" s="284"/>
      <c r="J65" s="301" t="s">
        <v>70</v>
      </c>
      <c r="K65" s="342" t="s">
        <v>219</v>
      </c>
      <c r="L65" s="340"/>
      <c r="M65" s="468"/>
      <c r="N65" s="140"/>
      <c r="O65" s="370"/>
      <c r="P65" s="371"/>
      <c r="Q65" s="371"/>
      <c r="R65" s="372"/>
    </row>
    <row r="66" spans="1:18" ht="38.25">
      <c r="A66" s="264"/>
      <c r="B66" s="360"/>
      <c r="C66" s="360"/>
      <c r="D66" s="360"/>
      <c r="E66" s="360"/>
      <c r="F66" s="360"/>
      <c r="G66" s="295"/>
      <c r="H66" s="285"/>
      <c r="I66" s="284"/>
      <c r="J66" s="301"/>
      <c r="K66" s="342" t="s">
        <v>221</v>
      </c>
      <c r="L66" s="340"/>
      <c r="M66" s="468"/>
      <c r="N66" s="140"/>
      <c r="O66" s="370"/>
      <c r="P66" s="371"/>
      <c r="Q66" s="371"/>
      <c r="R66" s="372"/>
    </row>
    <row r="67" spans="1:18">
      <c r="A67" s="264"/>
      <c r="B67" s="360"/>
      <c r="C67" s="360"/>
      <c r="D67" s="360"/>
      <c r="E67" s="360"/>
      <c r="F67" s="360"/>
      <c r="G67" s="295"/>
      <c r="H67" s="285"/>
      <c r="I67" s="284"/>
      <c r="J67" s="301"/>
      <c r="K67" s="342"/>
      <c r="L67" s="340"/>
      <c r="M67" s="468"/>
      <c r="N67" s="140"/>
      <c r="O67" s="370"/>
      <c r="P67" s="371"/>
      <c r="Q67" s="371"/>
      <c r="R67" s="372"/>
    </row>
    <row r="68" spans="1:18">
      <c r="A68" s="264"/>
      <c r="B68" s="355"/>
      <c r="C68" s="356"/>
      <c r="D68" s="357"/>
      <c r="E68" s="358"/>
      <c r="F68" s="359"/>
      <c r="G68" s="295" t="s">
        <v>263</v>
      </c>
      <c r="H68" s="285"/>
      <c r="I68" s="284"/>
      <c r="J68" s="301" t="s">
        <v>11</v>
      </c>
      <c r="K68" s="342" t="s">
        <v>220</v>
      </c>
      <c r="L68" s="340"/>
      <c r="M68" s="468"/>
      <c r="N68" s="140"/>
      <c r="O68" s="370"/>
      <c r="P68" s="371"/>
      <c r="Q68" s="371"/>
      <c r="R68" s="372"/>
    </row>
    <row r="69" spans="1:18" ht="25.5">
      <c r="A69" s="264"/>
      <c r="B69" s="360"/>
      <c r="C69" s="360"/>
      <c r="D69" s="360"/>
      <c r="E69" s="360"/>
      <c r="F69" s="360"/>
      <c r="G69" s="295"/>
      <c r="H69" s="285"/>
      <c r="I69" s="284"/>
      <c r="J69" s="301"/>
      <c r="K69" s="342" t="s">
        <v>222</v>
      </c>
      <c r="L69" s="340"/>
      <c r="M69" s="468"/>
      <c r="N69" s="140"/>
      <c r="O69" s="370"/>
      <c r="P69" s="371"/>
      <c r="Q69" s="371"/>
      <c r="R69" s="372"/>
    </row>
    <row r="70" spans="1:18">
      <c r="A70" s="264"/>
      <c r="B70" s="360"/>
      <c r="C70" s="360"/>
      <c r="D70" s="360"/>
      <c r="E70" s="360"/>
      <c r="F70" s="360"/>
      <c r="G70" s="295"/>
      <c r="H70" s="285"/>
      <c r="I70" s="284"/>
      <c r="J70" s="301"/>
      <c r="K70" s="342"/>
      <c r="L70" s="340"/>
      <c r="M70" s="468"/>
      <c r="N70" s="140"/>
      <c r="O70" s="370"/>
      <c r="P70" s="371"/>
      <c r="Q70" s="371"/>
      <c r="R70" s="372"/>
    </row>
    <row r="71" spans="1:18">
      <c r="A71" s="264"/>
      <c r="B71" s="360"/>
      <c r="C71" s="360"/>
      <c r="D71" s="360"/>
      <c r="E71" s="360"/>
      <c r="F71" s="360"/>
      <c r="G71" s="295"/>
      <c r="H71" s="285"/>
      <c r="I71" s="284"/>
      <c r="J71" s="301"/>
      <c r="K71" s="342"/>
      <c r="L71" s="340"/>
      <c r="M71" s="468"/>
      <c r="N71" s="140"/>
      <c r="O71" s="370"/>
      <c r="P71" s="371"/>
      <c r="Q71" s="371"/>
      <c r="R71" s="372"/>
    </row>
    <row r="72" spans="1:18">
      <c r="A72" s="264"/>
      <c r="B72" s="360"/>
      <c r="C72" s="360"/>
      <c r="D72" s="360"/>
      <c r="E72" s="360"/>
      <c r="F72" s="360"/>
      <c r="G72" s="295"/>
      <c r="H72" s="291">
        <f>SUM(Fehlerkontrolle!R19)</f>
        <v>-8</v>
      </c>
      <c r="I72" s="284"/>
      <c r="J72" s="299" t="s">
        <v>54</v>
      </c>
      <c r="K72" s="349" t="s">
        <v>632</v>
      </c>
      <c r="L72" s="339"/>
      <c r="M72" s="468"/>
      <c r="N72" s="140"/>
      <c r="O72" s="370"/>
      <c r="P72" s="371"/>
      <c r="Q72" s="371"/>
      <c r="R72" s="372"/>
    </row>
    <row r="73" spans="1:18" ht="25.5">
      <c r="A73" s="264"/>
      <c r="B73" s="360"/>
      <c r="C73" s="360"/>
      <c r="D73" s="360"/>
      <c r="E73" s="360"/>
      <c r="F73" s="360"/>
      <c r="G73" s="295"/>
      <c r="H73" s="285"/>
      <c r="I73" s="284"/>
      <c r="J73" s="299"/>
      <c r="K73" s="349" t="s">
        <v>633</v>
      </c>
      <c r="L73" s="339"/>
      <c r="M73" s="468"/>
      <c r="N73" s="140"/>
      <c r="O73" s="370"/>
      <c r="P73" s="371"/>
      <c r="Q73" s="371"/>
      <c r="R73" s="372"/>
    </row>
    <row r="74" spans="1:18" ht="25.5">
      <c r="A74" s="264"/>
      <c r="B74" s="360"/>
      <c r="C74" s="360"/>
      <c r="D74" s="360"/>
      <c r="E74" s="360"/>
      <c r="F74" s="360"/>
      <c r="G74" s="295"/>
      <c r="H74" s="285"/>
      <c r="I74" s="284"/>
      <c r="J74" s="299"/>
      <c r="K74" s="349" t="s">
        <v>694</v>
      </c>
      <c r="L74" s="339"/>
      <c r="M74" s="525"/>
      <c r="N74" s="140"/>
      <c r="O74" s="370"/>
      <c r="P74" s="371"/>
      <c r="Q74" s="371"/>
      <c r="R74" s="372"/>
    </row>
    <row r="75" spans="1:18">
      <c r="A75" s="264"/>
      <c r="B75" s="360"/>
      <c r="C75" s="360"/>
      <c r="D75" s="360"/>
      <c r="E75" s="360"/>
      <c r="F75" s="360"/>
      <c r="G75" s="295"/>
      <c r="H75" s="285"/>
      <c r="I75" s="284"/>
      <c r="J75" s="299"/>
      <c r="K75" s="338"/>
      <c r="L75" s="339"/>
      <c r="M75" s="468"/>
      <c r="N75" s="140"/>
      <c r="O75" s="370"/>
      <c r="P75" s="371"/>
      <c r="Q75" s="371"/>
      <c r="R75" s="372"/>
    </row>
    <row r="76" spans="1:18">
      <c r="A76" s="264"/>
      <c r="B76" s="360"/>
      <c r="C76" s="360"/>
      <c r="D76" s="360"/>
      <c r="E76" s="360"/>
      <c r="F76" s="360"/>
      <c r="G76" s="295"/>
      <c r="H76" s="285"/>
      <c r="I76" s="284"/>
      <c r="J76" s="300"/>
      <c r="K76" s="343" t="s">
        <v>190</v>
      </c>
      <c r="L76" s="340"/>
      <c r="M76" s="468"/>
      <c r="N76" s="140"/>
      <c r="O76" s="370"/>
      <c r="P76" s="371"/>
      <c r="Q76" s="371"/>
      <c r="R76" s="372"/>
    </row>
    <row r="77" spans="1:18" ht="38.25">
      <c r="A77" s="264"/>
      <c r="B77" s="360"/>
      <c r="C77" s="360"/>
      <c r="D77" s="360"/>
      <c r="E77" s="360"/>
      <c r="F77" s="360"/>
      <c r="G77" s="295"/>
      <c r="H77" s="285"/>
      <c r="I77" s="284"/>
      <c r="J77" s="300"/>
      <c r="K77" s="343" t="s">
        <v>153</v>
      </c>
      <c r="L77" s="340"/>
      <c r="M77" s="468"/>
      <c r="N77" s="140"/>
      <c r="O77" s="370"/>
      <c r="P77" s="371"/>
      <c r="Q77" s="371"/>
      <c r="R77" s="372"/>
    </row>
    <row r="78" spans="1:18">
      <c r="A78" s="264"/>
      <c r="B78" s="360"/>
      <c r="C78" s="360"/>
      <c r="D78" s="360"/>
      <c r="E78" s="360"/>
      <c r="F78" s="360"/>
      <c r="G78" s="295"/>
      <c r="H78" s="285"/>
      <c r="I78" s="284"/>
      <c r="J78" s="300"/>
      <c r="K78" s="338"/>
      <c r="L78" s="340"/>
      <c r="M78" s="468"/>
      <c r="N78" s="140"/>
      <c r="O78" s="370"/>
      <c r="P78" s="371"/>
      <c r="Q78" s="371"/>
      <c r="R78" s="372"/>
    </row>
    <row r="79" spans="1:18">
      <c r="A79" s="302"/>
      <c r="B79" s="355"/>
      <c r="C79" s="356"/>
      <c r="D79" s="357"/>
      <c r="E79" s="358"/>
      <c r="F79" s="359"/>
      <c r="G79" s="303" t="s">
        <v>263</v>
      </c>
      <c r="H79" s="304"/>
      <c r="I79" s="305"/>
      <c r="J79" s="301" t="s">
        <v>148</v>
      </c>
      <c r="K79" s="344" t="s">
        <v>502</v>
      </c>
      <c r="L79" s="340"/>
      <c r="M79" s="468"/>
      <c r="N79" s="140"/>
      <c r="O79" s="370"/>
      <c r="P79" s="371"/>
      <c r="Q79" s="371"/>
      <c r="R79" s="372"/>
    </row>
    <row r="80" spans="1:18">
      <c r="A80" s="264"/>
      <c r="B80" s="360"/>
      <c r="C80" s="360"/>
      <c r="D80" s="360"/>
      <c r="E80" s="360"/>
      <c r="F80" s="360"/>
      <c r="G80" s="295"/>
      <c r="H80" s="285"/>
      <c r="I80" s="284"/>
      <c r="J80" s="301"/>
      <c r="K80" s="344" t="s">
        <v>509</v>
      </c>
      <c r="L80" s="340"/>
      <c r="M80" s="468"/>
      <c r="N80" s="140"/>
      <c r="O80" s="370"/>
      <c r="P80" s="371"/>
      <c r="Q80" s="371"/>
      <c r="R80" s="372"/>
    </row>
    <row r="81" spans="1:18">
      <c r="A81" s="264"/>
      <c r="B81" s="360"/>
      <c r="C81" s="360"/>
      <c r="D81" s="360"/>
      <c r="E81" s="360"/>
      <c r="F81" s="360"/>
      <c r="G81" s="295"/>
      <c r="H81" s="285"/>
      <c r="I81" s="284"/>
      <c r="J81" s="301"/>
      <c r="K81" s="342"/>
      <c r="L81" s="340"/>
      <c r="M81" s="468"/>
      <c r="N81" s="140"/>
      <c r="O81" s="370"/>
      <c r="P81" s="371"/>
      <c r="Q81" s="371"/>
      <c r="R81" s="372"/>
    </row>
    <row r="82" spans="1:18">
      <c r="A82" s="264"/>
      <c r="B82" s="355"/>
      <c r="C82" s="356"/>
      <c r="D82" s="357"/>
      <c r="E82" s="358"/>
      <c r="F82" s="359"/>
      <c r="G82" s="303" t="s">
        <v>263</v>
      </c>
      <c r="H82" s="285"/>
      <c r="I82" s="284"/>
      <c r="J82" s="301" t="s">
        <v>149</v>
      </c>
      <c r="K82" s="344" t="s">
        <v>503</v>
      </c>
      <c r="L82" s="340"/>
      <c r="M82" s="468"/>
      <c r="N82" s="140"/>
      <c r="O82" s="370"/>
      <c r="P82" s="371"/>
      <c r="Q82" s="371"/>
      <c r="R82" s="372"/>
    </row>
    <row r="83" spans="1:18">
      <c r="A83" s="264"/>
      <c r="B83" s="360"/>
      <c r="C83" s="360"/>
      <c r="D83" s="360"/>
      <c r="E83" s="360"/>
      <c r="F83" s="360"/>
      <c r="G83" s="295"/>
      <c r="H83" s="285"/>
      <c r="I83" s="284"/>
      <c r="J83" s="301"/>
      <c r="K83" s="344" t="s">
        <v>698</v>
      </c>
      <c r="L83" s="340"/>
      <c r="M83" s="468"/>
      <c r="N83" s="140"/>
      <c r="O83" s="370"/>
      <c r="P83" s="371"/>
      <c r="Q83" s="371"/>
      <c r="R83" s="372"/>
    </row>
    <row r="84" spans="1:18">
      <c r="A84" s="264"/>
      <c r="B84" s="360"/>
      <c r="C84" s="360"/>
      <c r="D84" s="360"/>
      <c r="E84" s="360"/>
      <c r="F84" s="360"/>
      <c r="G84" s="295"/>
      <c r="H84" s="285"/>
      <c r="I84" s="284"/>
      <c r="J84" s="301"/>
      <c r="K84" s="342"/>
      <c r="L84" s="340"/>
      <c r="M84" s="468"/>
      <c r="N84" s="140"/>
      <c r="O84" s="370"/>
      <c r="P84" s="371"/>
      <c r="Q84" s="371"/>
      <c r="R84" s="372"/>
    </row>
    <row r="85" spans="1:18">
      <c r="A85" s="264"/>
      <c r="B85" s="355"/>
      <c r="C85" s="356"/>
      <c r="D85" s="357"/>
      <c r="E85" s="358"/>
      <c r="F85" s="359"/>
      <c r="G85" s="303" t="s">
        <v>263</v>
      </c>
      <c r="H85" s="285"/>
      <c r="I85" s="284"/>
      <c r="J85" s="301" t="s">
        <v>142</v>
      </c>
      <c r="K85" s="344" t="s">
        <v>504</v>
      </c>
      <c r="L85" s="340"/>
      <c r="M85" s="468"/>
      <c r="N85" s="140"/>
      <c r="O85" s="370"/>
      <c r="P85" s="371"/>
      <c r="Q85" s="371"/>
      <c r="R85" s="372"/>
    </row>
    <row r="86" spans="1:18">
      <c r="A86" s="264"/>
      <c r="B86" s="360"/>
      <c r="C86" s="360"/>
      <c r="D86" s="360"/>
      <c r="E86" s="360"/>
      <c r="F86" s="360"/>
      <c r="G86" s="295"/>
      <c r="H86" s="285"/>
      <c r="I86" s="284"/>
      <c r="J86" s="301"/>
      <c r="K86" s="344" t="s">
        <v>510</v>
      </c>
      <c r="L86" s="340"/>
      <c r="M86" s="468"/>
      <c r="N86" s="140"/>
      <c r="O86" s="370"/>
      <c r="P86" s="371"/>
      <c r="Q86" s="371"/>
      <c r="R86" s="372"/>
    </row>
    <row r="87" spans="1:18">
      <c r="A87" s="264"/>
      <c r="B87" s="360"/>
      <c r="C87" s="360"/>
      <c r="D87" s="360"/>
      <c r="E87" s="360"/>
      <c r="F87" s="360"/>
      <c r="G87" s="295"/>
      <c r="H87" s="285"/>
      <c r="I87" s="284"/>
      <c r="J87" s="301"/>
      <c r="K87" s="342"/>
      <c r="L87" s="340"/>
      <c r="M87" s="468"/>
      <c r="N87" s="140"/>
      <c r="O87" s="370"/>
      <c r="P87" s="371"/>
      <c r="Q87" s="371"/>
      <c r="R87" s="372"/>
    </row>
    <row r="88" spans="1:18">
      <c r="A88" s="264"/>
      <c r="B88" s="355"/>
      <c r="C88" s="356"/>
      <c r="D88" s="357"/>
      <c r="E88" s="358"/>
      <c r="F88" s="359"/>
      <c r="G88" s="303" t="s">
        <v>263</v>
      </c>
      <c r="H88" s="285"/>
      <c r="I88" s="284"/>
      <c r="J88" s="301" t="s">
        <v>143</v>
      </c>
      <c r="K88" s="344" t="s">
        <v>699</v>
      </c>
      <c r="L88" s="340"/>
      <c r="M88" s="468"/>
      <c r="N88" s="140"/>
      <c r="O88" s="370"/>
      <c r="P88" s="371"/>
      <c r="Q88" s="371"/>
      <c r="R88" s="372"/>
    </row>
    <row r="89" spans="1:18">
      <c r="A89" s="264"/>
      <c r="B89" s="360"/>
      <c r="C89" s="360"/>
      <c r="D89" s="360"/>
      <c r="E89" s="360"/>
      <c r="F89" s="360"/>
      <c r="G89" s="295"/>
      <c r="H89" s="285"/>
      <c r="I89" s="284"/>
      <c r="J89" s="301"/>
      <c r="K89" s="344" t="s">
        <v>511</v>
      </c>
      <c r="L89" s="340"/>
      <c r="M89" s="468"/>
      <c r="N89" s="140"/>
      <c r="O89" s="370"/>
      <c r="P89" s="371"/>
      <c r="Q89" s="371"/>
      <c r="R89" s="372"/>
    </row>
    <row r="90" spans="1:18">
      <c r="A90" s="264"/>
      <c r="B90" s="360"/>
      <c r="C90" s="360"/>
      <c r="D90" s="360"/>
      <c r="E90" s="360"/>
      <c r="F90" s="360"/>
      <c r="G90" s="295"/>
      <c r="H90" s="285"/>
      <c r="I90" s="284"/>
      <c r="J90" s="301"/>
      <c r="K90" s="342"/>
      <c r="L90" s="340"/>
      <c r="M90" s="468"/>
      <c r="N90" s="140"/>
      <c r="O90" s="370"/>
      <c r="P90" s="371"/>
      <c r="Q90" s="371"/>
      <c r="R90" s="372"/>
    </row>
    <row r="91" spans="1:18">
      <c r="A91" s="264"/>
      <c r="B91" s="355"/>
      <c r="C91" s="356"/>
      <c r="D91" s="357"/>
      <c r="E91" s="358"/>
      <c r="F91" s="359"/>
      <c r="G91" s="303" t="s">
        <v>263</v>
      </c>
      <c r="H91" s="285"/>
      <c r="I91" s="284"/>
      <c r="J91" s="301" t="s">
        <v>144</v>
      </c>
      <c r="K91" s="344" t="s">
        <v>505</v>
      </c>
      <c r="L91" s="340"/>
      <c r="M91" s="468"/>
      <c r="N91" s="140"/>
      <c r="O91" s="370"/>
      <c r="P91" s="371"/>
      <c r="Q91" s="371"/>
      <c r="R91" s="372"/>
    </row>
    <row r="92" spans="1:18">
      <c r="A92" s="264"/>
      <c r="B92" s="360"/>
      <c r="C92" s="360"/>
      <c r="D92" s="360"/>
      <c r="E92" s="360"/>
      <c r="F92" s="360"/>
      <c r="G92" s="295"/>
      <c r="H92" s="285"/>
      <c r="I92" s="284"/>
      <c r="J92" s="301"/>
      <c r="K92" s="344" t="s">
        <v>512</v>
      </c>
      <c r="L92" s="340"/>
      <c r="M92" s="468"/>
      <c r="N92" s="140"/>
      <c r="O92" s="370"/>
      <c r="P92" s="371"/>
      <c r="Q92" s="371"/>
      <c r="R92" s="372"/>
    </row>
    <row r="93" spans="1:18">
      <c r="A93" s="264"/>
      <c r="B93" s="360"/>
      <c r="C93" s="360"/>
      <c r="D93" s="360"/>
      <c r="E93" s="360"/>
      <c r="F93" s="360"/>
      <c r="G93" s="295"/>
      <c r="H93" s="285"/>
      <c r="I93" s="284"/>
      <c r="J93" s="301"/>
      <c r="K93" s="342"/>
      <c r="L93" s="340"/>
      <c r="M93" s="468"/>
      <c r="N93" s="140"/>
      <c r="O93" s="370"/>
      <c r="P93" s="371"/>
      <c r="Q93" s="371"/>
      <c r="R93" s="372"/>
    </row>
    <row r="94" spans="1:18">
      <c r="A94" s="264"/>
      <c r="B94" s="355"/>
      <c r="C94" s="356"/>
      <c r="D94" s="357"/>
      <c r="E94" s="358"/>
      <c r="F94" s="359"/>
      <c r="G94" s="303" t="s">
        <v>263</v>
      </c>
      <c r="H94" s="285"/>
      <c r="I94" s="284"/>
      <c r="J94" s="301" t="s">
        <v>21</v>
      </c>
      <c r="K94" s="344" t="s">
        <v>506</v>
      </c>
      <c r="L94" s="340"/>
      <c r="M94" s="468"/>
      <c r="N94" s="140"/>
      <c r="O94" s="370"/>
      <c r="P94" s="371"/>
      <c r="Q94" s="371"/>
      <c r="R94" s="372"/>
    </row>
    <row r="95" spans="1:18">
      <c r="A95" s="264"/>
      <c r="B95" s="360"/>
      <c r="C95" s="360"/>
      <c r="D95" s="360"/>
      <c r="E95" s="360"/>
      <c r="F95" s="360"/>
      <c r="G95" s="295"/>
      <c r="H95" s="285"/>
      <c r="I95" s="284"/>
      <c r="J95" s="301"/>
      <c r="K95" s="344" t="s">
        <v>513</v>
      </c>
      <c r="L95" s="340"/>
      <c r="M95" s="468"/>
      <c r="N95" s="140"/>
      <c r="O95" s="370"/>
      <c r="P95" s="371"/>
      <c r="Q95" s="371"/>
      <c r="R95" s="372"/>
    </row>
    <row r="96" spans="1:18">
      <c r="A96" s="264"/>
      <c r="B96" s="360"/>
      <c r="C96" s="360"/>
      <c r="D96" s="360"/>
      <c r="E96" s="360"/>
      <c r="F96" s="360"/>
      <c r="G96" s="295"/>
      <c r="H96" s="285"/>
      <c r="I96" s="284"/>
      <c r="J96" s="301"/>
      <c r="K96" s="342"/>
      <c r="L96" s="340"/>
      <c r="M96" s="468"/>
      <c r="N96" s="140"/>
      <c r="O96" s="370"/>
      <c r="P96" s="371"/>
      <c r="Q96" s="371"/>
      <c r="R96" s="372"/>
    </row>
    <row r="97" spans="1:18">
      <c r="A97" s="264"/>
      <c r="B97" s="355"/>
      <c r="C97" s="356"/>
      <c r="D97" s="357"/>
      <c r="E97" s="358"/>
      <c r="F97" s="359"/>
      <c r="G97" s="303" t="s">
        <v>263</v>
      </c>
      <c r="H97" s="285"/>
      <c r="I97" s="284"/>
      <c r="J97" s="301" t="s">
        <v>22</v>
      </c>
      <c r="K97" s="344" t="s">
        <v>507</v>
      </c>
      <c r="L97" s="340"/>
      <c r="M97" s="468"/>
      <c r="N97" s="140"/>
      <c r="O97" s="370"/>
      <c r="P97" s="371"/>
      <c r="Q97" s="371"/>
      <c r="R97" s="372"/>
    </row>
    <row r="98" spans="1:18">
      <c r="A98" s="264"/>
      <c r="B98" s="360"/>
      <c r="C98" s="360"/>
      <c r="D98" s="360"/>
      <c r="E98" s="360"/>
      <c r="F98" s="360"/>
      <c r="G98" s="295"/>
      <c r="H98" s="285"/>
      <c r="I98" s="284"/>
      <c r="J98" s="301"/>
      <c r="K98" s="344" t="s">
        <v>514</v>
      </c>
      <c r="L98" s="340"/>
      <c r="M98" s="468"/>
      <c r="N98" s="140"/>
      <c r="O98" s="370"/>
      <c r="P98" s="371"/>
      <c r="Q98" s="371"/>
      <c r="R98" s="372"/>
    </row>
    <row r="99" spans="1:18">
      <c r="A99" s="264"/>
      <c r="B99" s="360"/>
      <c r="C99" s="360"/>
      <c r="D99" s="360"/>
      <c r="E99" s="360"/>
      <c r="F99" s="360"/>
      <c r="G99" s="295"/>
      <c r="H99" s="285"/>
      <c r="I99" s="284"/>
      <c r="J99" s="301"/>
      <c r="K99" s="342"/>
      <c r="L99" s="340"/>
      <c r="M99" s="468"/>
      <c r="N99" s="140"/>
      <c r="O99" s="370"/>
      <c r="P99" s="371"/>
      <c r="Q99" s="371"/>
      <c r="R99" s="372"/>
    </row>
    <row r="100" spans="1:18">
      <c r="A100" s="264"/>
      <c r="B100" s="355"/>
      <c r="C100" s="356"/>
      <c r="D100" s="357"/>
      <c r="E100" s="358"/>
      <c r="F100" s="359"/>
      <c r="G100" s="303" t="s">
        <v>263</v>
      </c>
      <c r="H100" s="285"/>
      <c r="I100" s="284"/>
      <c r="J100" s="301" t="s">
        <v>23</v>
      </c>
      <c r="K100" s="344" t="s">
        <v>508</v>
      </c>
      <c r="L100" s="340"/>
      <c r="M100" s="468"/>
      <c r="N100" s="140"/>
      <c r="O100" s="370"/>
      <c r="P100" s="371"/>
      <c r="Q100" s="371"/>
      <c r="R100" s="372"/>
    </row>
    <row r="101" spans="1:18">
      <c r="A101" s="264"/>
      <c r="B101" s="360"/>
      <c r="C101" s="360"/>
      <c r="D101" s="360"/>
      <c r="E101" s="360"/>
      <c r="F101" s="360"/>
      <c r="G101" s="295"/>
      <c r="H101" s="285"/>
      <c r="I101" s="284"/>
      <c r="J101" s="301"/>
      <c r="K101" s="344" t="s">
        <v>515</v>
      </c>
      <c r="L101" s="340"/>
      <c r="M101" s="468"/>
      <c r="N101" s="140"/>
      <c r="O101" s="370"/>
      <c r="P101" s="371"/>
      <c r="Q101" s="371"/>
      <c r="R101" s="372"/>
    </row>
    <row r="102" spans="1:18">
      <c r="A102" s="264"/>
      <c r="B102" s="360"/>
      <c r="C102" s="360"/>
      <c r="D102" s="360"/>
      <c r="E102" s="360"/>
      <c r="F102" s="360"/>
      <c r="G102" s="295"/>
      <c r="H102" s="285"/>
      <c r="I102" s="284"/>
      <c r="J102" s="301"/>
      <c r="K102" s="342"/>
      <c r="L102" s="340"/>
      <c r="M102" s="468"/>
      <c r="N102" s="140"/>
      <c r="O102" s="370"/>
      <c r="P102" s="371"/>
      <c r="Q102" s="371"/>
      <c r="R102" s="372"/>
    </row>
    <row r="103" spans="1:18">
      <c r="A103" s="264"/>
      <c r="B103" s="355"/>
      <c r="C103" s="356"/>
      <c r="D103" s="357"/>
      <c r="E103" s="358"/>
      <c r="F103" s="359"/>
      <c r="G103" s="295" t="s">
        <v>263</v>
      </c>
      <c r="H103" s="291">
        <f>SUM(Fehlerkontrolle!R20)</f>
        <v>-1</v>
      </c>
      <c r="I103" s="282"/>
      <c r="J103" s="299" t="s">
        <v>55</v>
      </c>
      <c r="K103" s="338" t="s">
        <v>170</v>
      </c>
      <c r="L103" s="339"/>
      <c r="M103" s="467"/>
      <c r="N103" s="140"/>
      <c r="O103" s="370"/>
      <c r="P103" s="371"/>
      <c r="Q103" s="371"/>
      <c r="R103" s="372"/>
    </row>
    <row r="104" spans="1:18">
      <c r="A104" s="264"/>
      <c r="B104" s="360"/>
      <c r="C104" s="360"/>
      <c r="D104" s="360"/>
      <c r="E104" s="360"/>
      <c r="F104" s="360"/>
      <c r="G104" s="295"/>
      <c r="H104" s="295"/>
      <c r="I104" s="295"/>
      <c r="J104" s="295"/>
      <c r="K104" s="342"/>
      <c r="L104" s="340"/>
      <c r="M104" s="468"/>
      <c r="N104" s="140"/>
      <c r="O104" s="370"/>
      <c r="P104" s="371"/>
      <c r="Q104" s="371"/>
      <c r="R104" s="372"/>
    </row>
    <row r="105" spans="1:18">
      <c r="A105" s="264"/>
      <c r="B105" s="360"/>
      <c r="C105" s="360"/>
      <c r="D105" s="360"/>
      <c r="E105" s="360"/>
      <c r="F105" s="360"/>
      <c r="G105" s="295"/>
      <c r="H105" s="291">
        <f>SUM(Fehlerkontrolle!R21)</f>
        <v>0</v>
      </c>
      <c r="I105" s="282"/>
      <c r="J105" s="283" t="s">
        <v>56</v>
      </c>
      <c r="K105" s="659" t="s">
        <v>268</v>
      </c>
      <c r="L105" s="339"/>
      <c r="M105" s="468"/>
      <c r="N105" s="140"/>
      <c r="O105" s="370"/>
      <c r="P105" s="371"/>
      <c r="Q105" s="371"/>
      <c r="R105" s="372"/>
    </row>
    <row r="106" spans="1:18">
      <c r="A106" s="264"/>
      <c r="B106" s="360"/>
      <c r="C106" s="360"/>
      <c r="D106" s="360"/>
      <c r="E106" s="360"/>
      <c r="F106" s="360"/>
      <c r="G106" s="295"/>
      <c r="H106" s="285"/>
      <c r="I106" s="284"/>
      <c r="J106" s="298"/>
      <c r="K106" s="660"/>
      <c r="L106" s="340"/>
      <c r="M106" s="468"/>
      <c r="N106" s="140"/>
      <c r="O106" s="370"/>
      <c r="P106" s="371"/>
      <c r="Q106" s="371"/>
      <c r="R106" s="372"/>
    </row>
    <row r="107" spans="1:18">
      <c r="A107" s="264"/>
      <c r="B107" s="355"/>
      <c r="C107" s="356"/>
      <c r="D107" s="357"/>
      <c r="E107" s="358"/>
      <c r="F107" s="359" t="s">
        <v>522</v>
      </c>
      <c r="G107" s="318" t="s">
        <v>263</v>
      </c>
      <c r="H107" s="285"/>
      <c r="I107" s="284"/>
      <c r="J107" s="321" t="s">
        <v>148</v>
      </c>
      <c r="K107" s="660"/>
      <c r="L107" s="340"/>
      <c r="M107" s="468"/>
      <c r="N107" s="140"/>
      <c r="O107" s="370"/>
      <c r="P107" s="371"/>
      <c r="Q107" s="371"/>
      <c r="R107" s="372"/>
    </row>
    <row r="108" spans="1:18">
      <c r="A108" s="264"/>
      <c r="B108" s="360"/>
      <c r="C108" s="360"/>
      <c r="D108" s="360"/>
      <c r="E108" s="360"/>
      <c r="F108" s="360"/>
      <c r="G108" s="317"/>
      <c r="H108" s="285"/>
      <c r="I108" s="284"/>
      <c r="J108" s="321"/>
      <c r="K108" s="660"/>
      <c r="L108" s="340"/>
      <c r="M108" s="468"/>
      <c r="N108" s="140"/>
      <c r="O108" s="370"/>
      <c r="P108" s="371"/>
      <c r="Q108" s="371"/>
      <c r="R108" s="372"/>
    </row>
    <row r="109" spans="1:18">
      <c r="A109" s="264"/>
      <c r="B109" s="360"/>
      <c r="C109" s="360"/>
      <c r="D109" s="360"/>
      <c r="E109" s="360"/>
      <c r="F109" s="360"/>
      <c r="G109" s="317"/>
      <c r="H109" s="285"/>
      <c r="I109" s="284"/>
      <c r="J109" s="321"/>
      <c r="K109" s="660"/>
      <c r="L109" s="340"/>
      <c r="M109" s="468"/>
      <c r="N109" s="140"/>
      <c r="O109" s="370"/>
      <c r="P109" s="371"/>
      <c r="Q109" s="371"/>
      <c r="R109" s="372"/>
    </row>
    <row r="110" spans="1:18">
      <c r="A110" s="264"/>
      <c r="B110" s="355"/>
      <c r="C110" s="356"/>
      <c r="D110" s="357"/>
      <c r="E110" s="358"/>
      <c r="F110" s="359" t="s">
        <v>522</v>
      </c>
      <c r="G110" s="661" t="s">
        <v>263</v>
      </c>
      <c r="H110" s="285"/>
      <c r="I110" s="284"/>
      <c r="J110" s="321" t="s">
        <v>149</v>
      </c>
      <c r="K110" s="660"/>
      <c r="L110" s="340"/>
      <c r="M110" s="468"/>
      <c r="N110" s="140"/>
      <c r="O110" s="370"/>
      <c r="P110" s="371"/>
      <c r="Q110" s="371"/>
      <c r="R110" s="372"/>
    </row>
    <row r="111" spans="1:18">
      <c r="A111" s="264"/>
      <c r="B111" s="362"/>
      <c r="C111" s="360"/>
      <c r="D111" s="360"/>
      <c r="E111" s="360"/>
      <c r="F111" s="360"/>
      <c r="G111" s="317"/>
      <c r="H111" s="285"/>
      <c r="I111" s="284"/>
      <c r="J111" s="321"/>
      <c r="K111" s="660"/>
      <c r="L111" s="340"/>
      <c r="M111" s="468"/>
      <c r="N111" s="140"/>
      <c r="O111" s="370"/>
      <c r="P111" s="371"/>
      <c r="Q111" s="371"/>
      <c r="R111" s="372"/>
    </row>
    <row r="112" spans="1:18">
      <c r="A112" s="264"/>
      <c r="B112" s="362"/>
      <c r="C112" s="360"/>
      <c r="D112" s="360"/>
      <c r="E112" s="360"/>
      <c r="F112" s="360"/>
      <c r="G112" s="317"/>
      <c r="H112" s="285"/>
      <c r="I112" s="284"/>
      <c r="J112" s="321"/>
      <c r="K112" s="660"/>
      <c r="L112" s="340"/>
      <c r="M112" s="468"/>
      <c r="N112" s="140"/>
      <c r="O112" s="370"/>
      <c r="P112" s="371"/>
      <c r="Q112" s="371"/>
      <c r="R112" s="372"/>
    </row>
    <row r="113" spans="1:18">
      <c r="A113" s="264"/>
      <c r="B113" s="355"/>
      <c r="C113" s="356"/>
      <c r="D113" s="357"/>
      <c r="E113" s="358"/>
      <c r="F113" s="359" t="s">
        <v>522</v>
      </c>
      <c r="G113" s="661" t="s">
        <v>263</v>
      </c>
      <c r="H113" s="285"/>
      <c r="I113" s="284"/>
      <c r="J113" s="321" t="s">
        <v>150</v>
      </c>
      <c r="K113" s="660"/>
      <c r="L113" s="340"/>
      <c r="M113" s="468"/>
      <c r="N113" s="140"/>
      <c r="O113" s="370"/>
      <c r="P113" s="371"/>
      <c r="Q113" s="371"/>
      <c r="R113" s="372"/>
    </row>
    <row r="114" spans="1:18">
      <c r="A114" s="264"/>
      <c r="B114" s="360"/>
      <c r="C114" s="360"/>
      <c r="D114" s="360"/>
      <c r="E114" s="360"/>
      <c r="F114" s="360"/>
      <c r="G114" s="317"/>
      <c r="H114" s="285"/>
      <c r="I114" s="284"/>
      <c r="J114" s="321"/>
      <c r="K114" s="660"/>
      <c r="L114" s="340"/>
      <c r="M114" s="468"/>
      <c r="N114" s="140"/>
      <c r="O114" s="370"/>
      <c r="P114" s="371"/>
      <c r="Q114" s="371"/>
      <c r="R114" s="372"/>
    </row>
    <row r="115" spans="1:18">
      <c r="A115" s="264"/>
      <c r="B115" s="360"/>
      <c r="C115" s="360"/>
      <c r="D115" s="360"/>
      <c r="E115" s="360"/>
      <c r="F115" s="360"/>
      <c r="G115" s="317"/>
      <c r="H115" s="285"/>
      <c r="I115" s="284"/>
      <c r="J115" s="321"/>
      <c r="K115" s="660"/>
      <c r="L115" s="340"/>
      <c r="M115" s="468"/>
      <c r="N115" s="140"/>
      <c r="O115" s="370"/>
      <c r="P115" s="371"/>
      <c r="Q115" s="371"/>
      <c r="R115" s="372"/>
    </row>
    <row r="116" spans="1:18">
      <c r="A116" s="264"/>
      <c r="B116" s="355"/>
      <c r="C116" s="356"/>
      <c r="D116" s="357"/>
      <c r="E116" s="358"/>
      <c r="F116" s="359" t="s">
        <v>522</v>
      </c>
      <c r="G116" s="661" t="s">
        <v>263</v>
      </c>
      <c r="H116" s="285"/>
      <c r="I116" s="284"/>
      <c r="J116" s="321" t="s">
        <v>151</v>
      </c>
      <c r="K116" s="660"/>
      <c r="L116" s="340"/>
      <c r="M116" s="468"/>
      <c r="N116" s="140"/>
      <c r="O116" s="370"/>
      <c r="P116" s="371"/>
      <c r="Q116" s="371"/>
      <c r="R116" s="372"/>
    </row>
    <row r="117" spans="1:18">
      <c r="A117" s="264"/>
      <c r="B117" s="360"/>
      <c r="C117" s="360"/>
      <c r="D117" s="360"/>
      <c r="E117" s="360"/>
      <c r="F117" s="360"/>
      <c r="G117" s="317"/>
      <c r="H117" s="285"/>
      <c r="I117" s="284"/>
      <c r="J117" s="321"/>
      <c r="K117" s="660"/>
      <c r="L117" s="340"/>
      <c r="M117" s="468"/>
      <c r="N117" s="140"/>
      <c r="O117" s="370"/>
      <c r="P117" s="371"/>
      <c r="Q117" s="371"/>
      <c r="R117" s="372"/>
    </row>
    <row r="118" spans="1:18">
      <c r="A118" s="264"/>
      <c r="B118" s="360"/>
      <c r="C118" s="360"/>
      <c r="D118" s="360"/>
      <c r="E118" s="360"/>
      <c r="F118" s="360"/>
      <c r="G118" s="317"/>
      <c r="H118" s="285"/>
      <c r="I118" s="284"/>
      <c r="J118" s="321"/>
      <c r="K118" s="660"/>
      <c r="L118" s="340"/>
      <c r="M118" s="468"/>
      <c r="N118" s="140"/>
      <c r="O118" s="370"/>
      <c r="P118" s="371"/>
      <c r="Q118" s="371"/>
      <c r="R118" s="372"/>
    </row>
    <row r="119" spans="1:18">
      <c r="A119" s="264"/>
      <c r="B119" s="355"/>
      <c r="C119" s="356"/>
      <c r="D119" s="357"/>
      <c r="E119" s="358"/>
      <c r="F119" s="359" t="s">
        <v>522</v>
      </c>
      <c r="G119" s="661" t="s">
        <v>263</v>
      </c>
      <c r="H119" s="285"/>
      <c r="I119" s="284"/>
      <c r="J119" s="321" t="s">
        <v>152</v>
      </c>
      <c r="K119" s="660"/>
      <c r="L119" s="340"/>
      <c r="M119" s="468"/>
      <c r="N119" s="140"/>
      <c r="O119" s="370"/>
      <c r="P119" s="371"/>
      <c r="Q119" s="371"/>
      <c r="R119" s="372"/>
    </row>
    <row r="120" spans="1:18">
      <c r="A120" s="264"/>
      <c r="B120" s="363"/>
      <c r="C120" s="363"/>
      <c r="D120" s="363"/>
      <c r="E120" s="363"/>
      <c r="F120" s="363"/>
      <c r="G120" s="295"/>
      <c r="H120" s="285"/>
      <c r="I120" s="284"/>
      <c r="J120" s="323"/>
      <c r="K120" s="660"/>
      <c r="L120" s="340"/>
      <c r="M120" s="468"/>
      <c r="N120" s="140"/>
      <c r="O120" s="370"/>
      <c r="P120" s="371"/>
      <c r="Q120" s="371"/>
      <c r="R120" s="372"/>
    </row>
    <row r="121" spans="1:18">
      <c r="A121" s="264"/>
      <c r="B121" s="363"/>
      <c r="C121" s="363"/>
      <c r="D121" s="363"/>
      <c r="E121" s="363"/>
      <c r="F121" s="363"/>
      <c r="G121" s="295"/>
      <c r="H121" s="285"/>
      <c r="I121" s="284"/>
      <c r="J121" s="298"/>
      <c r="K121" s="345"/>
      <c r="L121" s="339"/>
      <c r="M121" s="468"/>
      <c r="N121" s="140"/>
      <c r="O121" s="241"/>
      <c r="P121" s="242"/>
      <c r="Q121" s="242"/>
      <c r="R121" s="243"/>
    </row>
    <row r="122" spans="1:18">
      <c r="A122" s="264"/>
      <c r="B122" s="363"/>
      <c r="C122" s="363"/>
      <c r="D122" s="363"/>
      <c r="E122" s="363"/>
      <c r="F122" s="363"/>
      <c r="G122" s="295"/>
      <c r="H122" s="285"/>
      <c r="I122" s="284"/>
      <c r="J122" s="298"/>
      <c r="K122" s="345"/>
      <c r="L122" s="339"/>
      <c r="M122" s="468"/>
      <c r="N122" s="140"/>
      <c r="O122" s="241"/>
      <c r="P122" s="242"/>
      <c r="Q122" s="242"/>
      <c r="R122" s="243"/>
    </row>
    <row r="123" spans="1:18" ht="18">
      <c r="A123" s="264"/>
      <c r="B123" s="487"/>
      <c r="C123" s="487"/>
      <c r="D123" s="487"/>
      <c r="E123" s="487"/>
      <c r="F123" s="488"/>
      <c r="G123" s="482"/>
      <c r="H123" s="472"/>
      <c r="I123" s="483"/>
      <c r="J123" s="484" t="s">
        <v>59</v>
      </c>
      <c r="K123" s="489" t="s">
        <v>717</v>
      </c>
      <c r="L123" s="490"/>
      <c r="M123" s="491"/>
      <c r="N123" s="492"/>
      <c r="O123" s="493"/>
      <c r="P123" s="494"/>
      <c r="Q123" s="494"/>
      <c r="R123" s="494"/>
    </row>
    <row r="124" spans="1:18" ht="12.75" customHeight="1">
      <c r="A124" s="264"/>
      <c r="B124" s="366"/>
      <c r="C124" s="366"/>
      <c r="D124" s="366"/>
      <c r="E124" s="366"/>
      <c r="F124" s="367"/>
      <c r="G124" s="273"/>
      <c r="H124" s="289"/>
      <c r="I124" s="192"/>
      <c r="J124" s="120"/>
      <c r="K124" s="205"/>
      <c r="L124" s="337"/>
      <c r="M124" s="468"/>
      <c r="N124" s="140"/>
      <c r="O124" s="244"/>
      <c r="P124" s="245"/>
      <c r="Q124" s="245"/>
      <c r="R124" s="245"/>
    </row>
    <row r="125" spans="1:18" ht="12.75" customHeight="1">
      <c r="A125" s="264"/>
      <c r="B125" s="366"/>
      <c r="C125" s="366"/>
      <c r="D125" s="366"/>
      <c r="E125" s="366"/>
      <c r="F125" s="367"/>
      <c r="G125" s="273"/>
      <c r="H125" s="289"/>
      <c r="I125" s="192"/>
      <c r="J125" s="120"/>
      <c r="K125" s="205"/>
      <c r="L125" s="337"/>
      <c r="M125" s="468"/>
      <c r="N125" s="140"/>
      <c r="O125" s="244"/>
      <c r="P125" s="245"/>
      <c r="Q125" s="245"/>
      <c r="R125" s="245"/>
    </row>
    <row r="126" spans="1:18">
      <c r="A126" s="264"/>
      <c r="B126" s="360"/>
      <c r="C126" s="360"/>
      <c r="D126" s="360"/>
      <c r="E126" s="360"/>
      <c r="F126" s="360"/>
      <c r="G126" s="295"/>
      <c r="H126" s="291">
        <f>SUM(Fehlerkontrolle!R23)</f>
        <v>-14</v>
      </c>
      <c r="I126" s="282"/>
      <c r="J126" s="299" t="s">
        <v>76</v>
      </c>
      <c r="K126" s="338" t="s">
        <v>183</v>
      </c>
      <c r="L126" s="339"/>
      <c r="M126" s="525"/>
      <c r="N126" s="140"/>
      <c r="O126" s="370"/>
      <c r="P126" s="371"/>
      <c r="Q126" s="371"/>
      <c r="R126" s="372"/>
    </row>
    <row r="127" spans="1:18" ht="25.5">
      <c r="A127" s="264"/>
      <c r="B127" s="360"/>
      <c r="C127" s="360"/>
      <c r="D127" s="360"/>
      <c r="E127" s="360"/>
      <c r="F127" s="360"/>
      <c r="G127" s="295"/>
      <c r="H127" s="285"/>
      <c r="I127" s="284"/>
      <c r="J127" s="300"/>
      <c r="K127" s="338" t="s">
        <v>229</v>
      </c>
      <c r="L127" s="340"/>
      <c r="M127" s="468"/>
      <c r="N127" s="140"/>
      <c r="O127" s="370"/>
      <c r="P127" s="371"/>
      <c r="Q127" s="371"/>
      <c r="R127" s="372"/>
    </row>
    <row r="128" spans="1:18">
      <c r="A128" s="264"/>
      <c r="B128" s="360"/>
      <c r="C128" s="360"/>
      <c r="D128" s="360"/>
      <c r="E128" s="360"/>
      <c r="F128" s="360"/>
      <c r="G128" s="295"/>
      <c r="H128" s="285"/>
      <c r="I128" s="284"/>
      <c r="J128" s="300"/>
      <c r="K128" s="338"/>
      <c r="L128" s="340"/>
      <c r="M128" s="468"/>
      <c r="N128" s="140"/>
      <c r="O128" s="370"/>
      <c r="P128" s="371"/>
      <c r="Q128" s="371"/>
      <c r="R128" s="372"/>
    </row>
    <row r="129" spans="1:18">
      <c r="A129" s="264"/>
      <c r="B129" s="360"/>
      <c r="C129" s="360"/>
      <c r="D129" s="360"/>
      <c r="E129" s="360"/>
      <c r="F129" s="360"/>
      <c r="G129" s="295"/>
      <c r="H129" s="285"/>
      <c r="I129" s="284"/>
      <c r="J129" s="300"/>
      <c r="K129" s="341" t="s">
        <v>190</v>
      </c>
      <c r="L129" s="340"/>
      <c r="M129" s="468"/>
      <c r="N129" s="140"/>
      <c r="O129" s="370"/>
      <c r="P129" s="371"/>
      <c r="Q129" s="371"/>
      <c r="R129" s="372"/>
    </row>
    <row r="130" spans="1:18" ht="25.5">
      <c r="A130" s="264"/>
      <c r="B130" s="360"/>
      <c r="C130" s="360"/>
      <c r="D130" s="360"/>
      <c r="E130" s="360"/>
      <c r="F130" s="360"/>
      <c r="G130" s="295"/>
      <c r="H130" s="285"/>
      <c r="I130" s="284"/>
      <c r="J130" s="300"/>
      <c r="K130" s="341" t="s">
        <v>154</v>
      </c>
      <c r="L130" s="340"/>
      <c r="M130" s="468"/>
      <c r="N130" s="140"/>
      <c r="O130" s="370"/>
      <c r="P130" s="371"/>
      <c r="Q130" s="371"/>
      <c r="R130" s="372"/>
    </row>
    <row r="131" spans="1:18">
      <c r="A131" s="264"/>
      <c r="B131" s="360"/>
      <c r="C131" s="360"/>
      <c r="D131" s="360"/>
      <c r="E131" s="360"/>
      <c r="F131" s="360"/>
      <c r="G131" s="295"/>
      <c r="H131" s="285"/>
      <c r="I131" s="284"/>
      <c r="J131" s="300"/>
      <c r="K131" s="338"/>
      <c r="L131" s="340"/>
      <c r="M131" s="468"/>
      <c r="N131" s="140"/>
      <c r="O131" s="370"/>
      <c r="P131" s="371"/>
      <c r="Q131" s="371"/>
      <c r="R131" s="372"/>
    </row>
    <row r="132" spans="1:18">
      <c r="A132" s="264"/>
      <c r="B132" s="355"/>
      <c r="C132" s="356"/>
      <c r="D132" s="357"/>
      <c r="E132" s="358"/>
      <c r="F132" s="359"/>
      <c r="G132" s="303" t="s">
        <v>263</v>
      </c>
      <c r="H132" s="285"/>
      <c r="I132" s="284"/>
      <c r="J132" s="324" t="s">
        <v>148</v>
      </c>
      <c r="K132" s="344" t="s">
        <v>311</v>
      </c>
      <c r="L132" s="340"/>
      <c r="M132" s="468"/>
      <c r="N132" s="140"/>
      <c r="O132" s="370"/>
      <c r="P132" s="371"/>
      <c r="Q132" s="371"/>
      <c r="R132" s="372"/>
    </row>
    <row r="133" spans="1:18" ht="38.25">
      <c r="A133" s="264"/>
      <c r="B133" s="360"/>
      <c r="C133" s="360"/>
      <c r="D133" s="360"/>
      <c r="E133" s="360"/>
      <c r="F133" s="360"/>
      <c r="G133" s="295"/>
      <c r="H133" s="285"/>
      <c r="I133" s="284"/>
      <c r="J133" s="301"/>
      <c r="K133" s="344" t="s">
        <v>312</v>
      </c>
      <c r="L133" s="340"/>
      <c r="M133" s="468"/>
      <c r="N133" s="140"/>
      <c r="O133" s="370"/>
      <c r="P133" s="371"/>
      <c r="Q133" s="371"/>
      <c r="R133" s="372"/>
    </row>
    <row r="134" spans="1:18">
      <c r="A134" s="264"/>
      <c r="B134" s="360"/>
      <c r="C134" s="360"/>
      <c r="D134" s="360"/>
      <c r="E134" s="360"/>
      <c r="F134" s="360"/>
      <c r="G134" s="295"/>
      <c r="H134" s="285"/>
      <c r="I134" s="284"/>
      <c r="J134" s="301"/>
      <c r="K134" s="342"/>
      <c r="L134" s="340"/>
      <c r="M134" s="468"/>
      <c r="N134" s="140"/>
      <c r="O134" s="370"/>
      <c r="P134" s="371"/>
      <c r="Q134" s="371"/>
      <c r="R134" s="372"/>
    </row>
    <row r="135" spans="1:18">
      <c r="A135" s="264"/>
      <c r="B135" s="355"/>
      <c r="C135" s="356"/>
      <c r="D135" s="357"/>
      <c r="E135" s="358"/>
      <c r="F135" s="359"/>
      <c r="G135" s="303" t="s">
        <v>263</v>
      </c>
      <c r="H135" s="285"/>
      <c r="I135" s="284"/>
      <c r="J135" s="315" t="s">
        <v>276</v>
      </c>
      <c r="K135" s="344" t="s">
        <v>313</v>
      </c>
      <c r="L135" s="340"/>
      <c r="M135" s="468"/>
      <c r="N135" s="140"/>
      <c r="O135" s="370"/>
      <c r="P135" s="371"/>
      <c r="Q135" s="371"/>
      <c r="R135" s="372"/>
    </row>
    <row r="136" spans="1:18" ht="51">
      <c r="A136" s="264"/>
      <c r="B136" s="360"/>
      <c r="C136" s="360"/>
      <c r="D136" s="360"/>
      <c r="E136" s="360"/>
      <c r="F136" s="360"/>
      <c r="G136" s="295"/>
      <c r="H136" s="285"/>
      <c r="I136" s="284"/>
      <c r="J136" s="301"/>
      <c r="K136" s="344" t="s">
        <v>697</v>
      </c>
      <c r="L136" s="340"/>
      <c r="M136" s="468"/>
      <c r="N136" s="140"/>
      <c r="O136" s="370"/>
      <c r="P136" s="371"/>
      <c r="Q136" s="371"/>
      <c r="R136" s="372"/>
    </row>
    <row r="137" spans="1:18">
      <c r="A137" s="264"/>
      <c r="B137" s="360"/>
      <c r="C137" s="360"/>
      <c r="D137" s="360"/>
      <c r="E137" s="360"/>
      <c r="F137" s="360"/>
      <c r="G137" s="295"/>
      <c r="H137" s="285"/>
      <c r="I137" s="284"/>
      <c r="J137" s="301"/>
      <c r="K137" s="342"/>
      <c r="L137" s="340"/>
      <c r="M137" s="468"/>
      <c r="N137" s="140"/>
      <c r="O137" s="370"/>
      <c r="P137" s="371"/>
      <c r="Q137" s="371"/>
      <c r="R137" s="372"/>
    </row>
    <row r="138" spans="1:18">
      <c r="A138" s="264"/>
      <c r="B138" s="355"/>
      <c r="C138" s="356"/>
      <c r="D138" s="357"/>
      <c r="E138" s="358"/>
      <c r="F138" s="359"/>
      <c r="G138" s="303" t="s">
        <v>263</v>
      </c>
      <c r="H138" s="285"/>
      <c r="I138" s="284"/>
      <c r="J138" s="315" t="s">
        <v>277</v>
      </c>
      <c r="K138" s="344" t="s">
        <v>700</v>
      </c>
      <c r="L138" s="340"/>
      <c r="M138" s="468"/>
      <c r="N138" s="140"/>
      <c r="O138" s="370"/>
      <c r="P138" s="371"/>
      <c r="Q138" s="371"/>
      <c r="R138" s="372"/>
    </row>
    <row r="139" spans="1:18" ht="25.5">
      <c r="A139" s="264"/>
      <c r="B139" s="360"/>
      <c r="C139" s="360"/>
      <c r="D139" s="360"/>
      <c r="E139" s="360"/>
      <c r="F139" s="360"/>
      <c r="G139" s="295"/>
      <c r="H139" s="285"/>
      <c r="I139" s="284"/>
      <c r="J139" s="301"/>
      <c r="K139" s="344" t="s">
        <v>314</v>
      </c>
      <c r="L139" s="340"/>
      <c r="M139" s="468"/>
      <c r="N139" s="140"/>
      <c r="O139" s="370"/>
      <c r="P139" s="371"/>
      <c r="Q139" s="371"/>
      <c r="R139" s="372"/>
    </row>
    <row r="140" spans="1:18">
      <c r="A140" s="264"/>
      <c r="B140" s="360"/>
      <c r="C140" s="360"/>
      <c r="D140" s="360"/>
      <c r="E140" s="360"/>
      <c r="F140" s="360"/>
      <c r="G140" s="295"/>
      <c r="H140" s="285"/>
      <c r="I140" s="284"/>
      <c r="J140" s="301"/>
      <c r="K140" s="342"/>
      <c r="L140" s="340"/>
      <c r="M140" s="468"/>
      <c r="N140" s="140"/>
      <c r="O140" s="370"/>
      <c r="P140" s="371"/>
      <c r="Q140" s="371"/>
      <c r="R140" s="372"/>
    </row>
    <row r="141" spans="1:18">
      <c r="A141" s="264"/>
      <c r="B141" s="355"/>
      <c r="C141" s="356"/>
      <c r="D141" s="357"/>
      <c r="E141" s="358"/>
      <c r="F141" s="359"/>
      <c r="G141" s="303" t="s">
        <v>263</v>
      </c>
      <c r="H141" s="285"/>
      <c r="I141" s="284"/>
      <c r="J141" s="324" t="s">
        <v>141</v>
      </c>
      <c r="K141" s="344" t="s">
        <v>315</v>
      </c>
      <c r="L141" s="340"/>
      <c r="M141" s="468"/>
      <c r="N141" s="140"/>
      <c r="O141" s="370"/>
      <c r="P141" s="371"/>
      <c r="Q141" s="371"/>
      <c r="R141" s="372"/>
    </row>
    <row r="142" spans="1:18" ht="38.25">
      <c r="A142" s="264"/>
      <c r="B142" s="360"/>
      <c r="C142" s="360"/>
      <c r="D142" s="360"/>
      <c r="E142" s="360"/>
      <c r="F142" s="360"/>
      <c r="G142" s="295"/>
      <c r="H142" s="285"/>
      <c r="I142" s="284"/>
      <c r="J142" s="301"/>
      <c r="K142" s="344" t="s">
        <v>703</v>
      </c>
      <c r="L142" s="340"/>
      <c r="M142" s="468"/>
      <c r="N142" s="140"/>
      <c r="O142" s="370"/>
      <c r="P142" s="371"/>
      <c r="Q142" s="371"/>
      <c r="R142" s="372"/>
    </row>
    <row r="143" spans="1:18">
      <c r="A143" s="264"/>
      <c r="B143" s="360"/>
      <c r="C143" s="360"/>
      <c r="D143" s="360"/>
      <c r="E143" s="360"/>
      <c r="F143" s="360"/>
      <c r="G143" s="295"/>
      <c r="H143" s="285"/>
      <c r="I143" s="284"/>
      <c r="J143" s="301"/>
      <c r="K143" s="342"/>
      <c r="L143" s="340"/>
      <c r="M143" s="468"/>
      <c r="N143" s="140"/>
      <c r="O143" s="370"/>
      <c r="P143" s="371"/>
      <c r="Q143" s="371"/>
      <c r="R143" s="372"/>
    </row>
    <row r="144" spans="1:18">
      <c r="A144" s="264"/>
      <c r="B144" s="355"/>
      <c r="C144" s="356"/>
      <c r="D144" s="357"/>
      <c r="E144" s="358"/>
      <c r="F144" s="359"/>
      <c r="G144" s="303" t="s">
        <v>263</v>
      </c>
      <c r="H144" s="285"/>
      <c r="I144" s="284"/>
      <c r="J144" s="316" t="s">
        <v>278</v>
      </c>
      <c r="K144" s="344" t="s">
        <v>316</v>
      </c>
      <c r="L144" s="340"/>
      <c r="M144" s="468"/>
      <c r="N144" s="140"/>
      <c r="O144" s="370"/>
      <c r="P144" s="371"/>
      <c r="Q144" s="371"/>
      <c r="R144" s="372"/>
    </row>
    <row r="145" spans="1:18">
      <c r="A145" s="264"/>
      <c r="B145" s="360"/>
      <c r="C145" s="360"/>
      <c r="D145" s="360"/>
      <c r="E145" s="360"/>
      <c r="F145" s="360"/>
      <c r="G145" s="295"/>
      <c r="H145" s="285"/>
      <c r="I145" s="284"/>
      <c r="J145" s="325"/>
      <c r="K145" s="344" t="s">
        <v>317</v>
      </c>
      <c r="L145" s="340"/>
      <c r="M145" s="468"/>
      <c r="N145" s="140"/>
      <c r="O145" s="370"/>
      <c r="P145" s="371"/>
      <c r="Q145" s="371"/>
      <c r="R145" s="372"/>
    </row>
    <row r="146" spans="1:18">
      <c r="A146" s="264"/>
      <c r="B146" s="360"/>
      <c r="C146" s="360"/>
      <c r="D146" s="360"/>
      <c r="E146" s="360"/>
      <c r="F146" s="360"/>
      <c r="G146" s="295"/>
      <c r="H146" s="285"/>
      <c r="I146" s="284"/>
      <c r="J146" s="325"/>
      <c r="K146" s="342"/>
      <c r="L146" s="340"/>
      <c r="M146" s="468"/>
      <c r="N146" s="140"/>
      <c r="O146" s="370"/>
      <c r="P146" s="371"/>
      <c r="Q146" s="371"/>
      <c r="R146" s="372"/>
    </row>
    <row r="147" spans="1:18">
      <c r="A147" s="264"/>
      <c r="B147" s="355"/>
      <c r="C147" s="356"/>
      <c r="D147" s="357"/>
      <c r="E147" s="358"/>
      <c r="F147" s="359"/>
      <c r="G147" s="303" t="s">
        <v>263</v>
      </c>
      <c r="H147" s="285"/>
      <c r="I147" s="284"/>
      <c r="J147" s="316" t="s">
        <v>279</v>
      </c>
      <c r="K147" s="344" t="s">
        <v>318</v>
      </c>
      <c r="L147" s="340"/>
      <c r="M147" s="468"/>
      <c r="N147" s="140"/>
      <c r="O147" s="370"/>
      <c r="P147" s="371"/>
      <c r="Q147" s="371"/>
      <c r="R147" s="372"/>
    </row>
    <row r="148" spans="1:18">
      <c r="A148" s="264"/>
      <c r="B148" s="360"/>
      <c r="C148" s="360"/>
      <c r="D148" s="360"/>
      <c r="E148" s="360"/>
      <c r="F148" s="360"/>
      <c r="G148" s="295"/>
      <c r="H148" s="285"/>
      <c r="I148" s="284"/>
      <c r="J148" s="325"/>
      <c r="K148" s="344" t="s">
        <v>701</v>
      </c>
      <c r="L148" s="340"/>
      <c r="M148" s="468"/>
      <c r="N148" s="140"/>
      <c r="O148" s="370"/>
      <c r="P148" s="371"/>
      <c r="Q148" s="371"/>
      <c r="R148" s="372"/>
    </row>
    <row r="149" spans="1:18">
      <c r="A149" s="264"/>
      <c r="B149" s="360"/>
      <c r="C149" s="360"/>
      <c r="D149" s="360"/>
      <c r="E149" s="360"/>
      <c r="F149" s="360"/>
      <c r="G149" s="295"/>
      <c r="H149" s="285"/>
      <c r="I149" s="284"/>
      <c r="J149" s="325"/>
      <c r="K149" s="342"/>
      <c r="L149" s="340"/>
      <c r="M149" s="468"/>
      <c r="N149" s="140"/>
      <c r="O149" s="370"/>
      <c r="P149" s="371"/>
      <c r="Q149" s="371"/>
      <c r="R149" s="372"/>
    </row>
    <row r="150" spans="1:18">
      <c r="A150" s="264"/>
      <c r="B150" s="355"/>
      <c r="C150" s="356"/>
      <c r="D150" s="357"/>
      <c r="E150" s="358"/>
      <c r="F150" s="359"/>
      <c r="G150" s="303" t="s">
        <v>263</v>
      </c>
      <c r="H150" s="285"/>
      <c r="I150" s="284"/>
      <c r="J150" s="316" t="s">
        <v>280</v>
      </c>
      <c r="K150" s="344" t="s">
        <v>302</v>
      </c>
      <c r="L150" s="340"/>
      <c r="M150" s="468"/>
      <c r="N150" s="140"/>
      <c r="O150" s="370"/>
      <c r="P150" s="371"/>
      <c r="Q150" s="371"/>
      <c r="R150" s="372"/>
    </row>
    <row r="151" spans="1:18">
      <c r="A151" s="264"/>
      <c r="B151" s="360"/>
      <c r="C151" s="360"/>
      <c r="D151" s="360"/>
      <c r="E151" s="360"/>
      <c r="F151" s="360"/>
      <c r="G151" s="295"/>
      <c r="H151" s="285"/>
      <c r="I151" s="284"/>
      <c r="J151" s="325"/>
      <c r="K151" s="344" t="s">
        <v>301</v>
      </c>
      <c r="L151" s="340"/>
      <c r="M151" s="468"/>
      <c r="N151" s="140"/>
      <c r="O151" s="370"/>
      <c r="P151" s="371"/>
      <c r="Q151" s="371"/>
      <c r="R151" s="372"/>
    </row>
    <row r="152" spans="1:18">
      <c r="A152" s="264"/>
      <c r="B152" s="360"/>
      <c r="C152" s="360"/>
      <c r="D152" s="360"/>
      <c r="E152" s="360"/>
      <c r="F152" s="360"/>
      <c r="G152" s="295"/>
      <c r="H152" s="285"/>
      <c r="I152" s="284"/>
      <c r="J152" s="325"/>
      <c r="K152" s="344"/>
      <c r="L152" s="340"/>
      <c r="M152" s="468"/>
      <c r="N152" s="140"/>
      <c r="O152" s="370"/>
      <c r="P152" s="371"/>
      <c r="Q152" s="371"/>
      <c r="R152" s="372"/>
    </row>
    <row r="153" spans="1:18">
      <c r="A153" s="264"/>
      <c r="B153" s="355"/>
      <c r="C153" s="356"/>
      <c r="D153" s="357"/>
      <c r="E153" s="358"/>
      <c r="F153" s="359"/>
      <c r="G153" s="303" t="s">
        <v>263</v>
      </c>
      <c r="H153" s="285"/>
      <c r="I153" s="284"/>
      <c r="J153" s="316" t="s">
        <v>281</v>
      </c>
      <c r="K153" s="344" t="s">
        <v>303</v>
      </c>
      <c r="L153" s="340"/>
      <c r="M153" s="468"/>
      <c r="N153" s="140"/>
      <c r="O153" s="370"/>
      <c r="P153" s="371"/>
      <c r="Q153" s="371"/>
      <c r="R153" s="372"/>
    </row>
    <row r="154" spans="1:18">
      <c r="A154" s="264"/>
      <c r="B154" s="360"/>
      <c r="C154" s="360"/>
      <c r="D154" s="360"/>
      <c r="E154" s="360"/>
      <c r="F154" s="360"/>
      <c r="G154" s="295"/>
      <c r="H154" s="285"/>
      <c r="I154" s="284"/>
      <c r="J154" s="301"/>
      <c r="K154" s="342"/>
      <c r="L154" s="340"/>
      <c r="M154" s="468"/>
      <c r="N154" s="140"/>
      <c r="O154" s="370"/>
      <c r="P154" s="371"/>
      <c r="Q154" s="371"/>
      <c r="R154" s="372"/>
    </row>
    <row r="155" spans="1:18">
      <c r="A155" s="264"/>
      <c r="B155" s="355"/>
      <c r="C155" s="356"/>
      <c r="D155" s="357"/>
      <c r="E155" s="358"/>
      <c r="F155" s="359"/>
      <c r="G155" s="303" t="s">
        <v>263</v>
      </c>
      <c r="H155" s="285"/>
      <c r="I155" s="284"/>
      <c r="J155" s="301" t="s">
        <v>142</v>
      </c>
      <c r="K155" s="344" t="s">
        <v>299</v>
      </c>
      <c r="L155" s="340"/>
      <c r="M155" s="468"/>
      <c r="N155" s="140"/>
      <c r="O155" s="370"/>
      <c r="P155" s="371"/>
      <c r="Q155" s="371"/>
      <c r="R155" s="372"/>
    </row>
    <row r="156" spans="1:18" ht="51">
      <c r="A156" s="318"/>
      <c r="B156" s="364"/>
      <c r="C156" s="364"/>
      <c r="D156" s="364"/>
      <c r="E156" s="364"/>
      <c r="F156" s="364"/>
      <c r="G156" s="303"/>
      <c r="H156" s="285"/>
      <c r="I156" s="284"/>
      <c r="J156" s="301"/>
      <c r="K156" s="344" t="s">
        <v>300</v>
      </c>
      <c r="L156" s="340"/>
      <c r="M156" s="468"/>
      <c r="N156" s="140"/>
      <c r="O156" s="370"/>
      <c r="P156" s="371"/>
      <c r="Q156" s="371"/>
      <c r="R156" s="372"/>
    </row>
    <row r="157" spans="1:18">
      <c r="A157" s="318"/>
      <c r="B157" s="364"/>
      <c r="C157" s="364"/>
      <c r="D157" s="364"/>
      <c r="E157" s="364"/>
      <c r="F157" s="364"/>
      <c r="G157" s="303"/>
      <c r="H157" s="285"/>
      <c r="I157" s="284"/>
      <c r="J157" s="301"/>
      <c r="K157" s="342"/>
      <c r="L157" s="340"/>
      <c r="M157" s="468"/>
      <c r="N157" s="140"/>
      <c r="O157" s="370"/>
      <c r="P157" s="371"/>
      <c r="Q157" s="371"/>
      <c r="R157" s="372"/>
    </row>
    <row r="158" spans="1:18">
      <c r="A158" s="264"/>
      <c r="B158" s="355"/>
      <c r="C158" s="356"/>
      <c r="D158" s="357"/>
      <c r="E158" s="358"/>
      <c r="F158" s="359"/>
      <c r="G158" s="303" t="s">
        <v>263</v>
      </c>
      <c r="H158" s="285"/>
      <c r="I158" s="284"/>
      <c r="J158" s="301" t="s">
        <v>143</v>
      </c>
      <c r="K158" s="344" t="s">
        <v>304</v>
      </c>
      <c r="L158" s="340"/>
      <c r="M158" s="468"/>
      <c r="N158" s="140"/>
      <c r="O158" s="370"/>
      <c r="P158" s="371"/>
      <c r="Q158" s="371"/>
      <c r="R158" s="372"/>
    </row>
    <row r="159" spans="1:18">
      <c r="A159" s="264"/>
      <c r="B159" s="360"/>
      <c r="C159" s="360"/>
      <c r="D159" s="360"/>
      <c r="E159" s="360"/>
      <c r="F159" s="360"/>
      <c r="G159" s="295"/>
      <c r="H159" s="285"/>
      <c r="I159" s="284"/>
      <c r="J159" s="301"/>
      <c r="K159" s="344" t="s">
        <v>305</v>
      </c>
      <c r="L159" s="340"/>
      <c r="M159" s="468"/>
      <c r="N159" s="140"/>
      <c r="O159" s="370"/>
      <c r="P159" s="371"/>
      <c r="Q159" s="371"/>
      <c r="R159" s="372"/>
    </row>
    <row r="160" spans="1:18">
      <c r="A160" s="264"/>
      <c r="B160" s="360"/>
      <c r="C160" s="360"/>
      <c r="D160" s="360"/>
      <c r="E160" s="360"/>
      <c r="F160" s="360"/>
      <c r="G160" s="295"/>
      <c r="H160" s="285"/>
      <c r="I160" s="284"/>
      <c r="J160" s="301"/>
      <c r="K160" s="342"/>
      <c r="L160" s="340"/>
      <c r="M160" s="468"/>
      <c r="N160" s="140"/>
      <c r="O160" s="370"/>
      <c r="P160" s="371"/>
      <c r="Q160" s="371"/>
      <c r="R160" s="372"/>
    </row>
    <row r="161" spans="1:18">
      <c r="A161" s="264"/>
      <c r="B161" s="355"/>
      <c r="C161" s="356"/>
      <c r="D161" s="357"/>
      <c r="E161" s="358"/>
      <c r="F161" s="359"/>
      <c r="G161" s="303" t="s">
        <v>263</v>
      </c>
      <c r="H161" s="285"/>
      <c r="I161" s="284"/>
      <c r="J161" s="301" t="s">
        <v>144</v>
      </c>
      <c r="K161" s="344" t="s">
        <v>306</v>
      </c>
      <c r="L161" s="340"/>
      <c r="M161" s="468"/>
      <c r="N161" s="140"/>
      <c r="O161" s="370"/>
      <c r="P161" s="371"/>
      <c r="Q161" s="371"/>
      <c r="R161" s="372"/>
    </row>
    <row r="162" spans="1:18">
      <c r="A162" s="264"/>
      <c r="B162" s="360"/>
      <c r="C162" s="360"/>
      <c r="D162" s="360"/>
      <c r="E162" s="360"/>
      <c r="F162" s="360"/>
      <c r="G162" s="295"/>
      <c r="H162" s="285"/>
      <c r="I162" s="284"/>
      <c r="J162" s="301"/>
      <c r="K162" s="344" t="s">
        <v>307</v>
      </c>
      <c r="L162" s="340"/>
      <c r="M162" s="468"/>
      <c r="N162" s="140"/>
      <c r="O162" s="370"/>
      <c r="P162" s="371"/>
      <c r="Q162" s="371"/>
      <c r="R162" s="372"/>
    </row>
    <row r="163" spans="1:18">
      <c r="A163" s="264"/>
      <c r="B163" s="360"/>
      <c r="C163" s="360"/>
      <c r="D163" s="360"/>
      <c r="E163" s="360"/>
      <c r="F163" s="360"/>
      <c r="G163" s="295"/>
      <c r="H163" s="285"/>
      <c r="I163" s="284"/>
      <c r="J163" s="301"/>
      <c r="K163" s="342"/>
      <c r="L163" s="340"/>
      <c r="M163" s="468"/>
      <c r="N163" s="140"/>
      <c r="O163" s="370"/>
      <c r="P163" s="371"/>
      <c r="Q163" s="371"/>
      <c r="R163" s="372"/>
    </row>
    <row r="164" spans="1:18">
      <c r="A164" s="264"/>
      <c r="B164" s="355"/>
      <c r="C164" s="356"/>
      <c r="D164" s="357"/>
      <c r="E164" s="358"/>
      <c r="F164" s="359"/>
      <c r="G164" s="303" t="s">
        <v>263</v>
      </c>
      <c r="H164" s="285"/>
      <c r="I164" s="284"/>
      <c r="J164" s="301" t="s">
        <v>21</v>
      </c>
      <c r="K164" s="344" t="s">
        <v>702</v>
      </c>
      <c r="L164" s="340"/>
      <c r="M164" s="468"/>
      <c r="N164" s="140"/>
      <c r="O164" s="370"/>
      <c r="P164" s="371"/>
      <c r="Q164" s="371"/>
      <c r="R164" s="372"/>
    </row>
    <row r="165" spans="1:18" ht="25.5">
      <c r="A165" s="264"/>
      <c r="B165" s="360"/>
      <c r="C165" s="360"/>
      <c r="D165" s="360"/>
      <c r="E165" s="360"/>
      <c r="F165" s="360"/>
      <c r="G165" s="295"/>
      <c r="H165" s="285"/>
      <c r="I165" s="284"/>
      <c r="J165" s="301"/>
      <c r="K165" s="344" t="s">
        <v>308</v>
      </c>
      <c r="L165" s="340"/>
      <c r="M165" s="468"/>
      <c r="N165" s="140"/>
      <c r="O165" s="370"/>
      <c r="P165" s="371"/>
      <c r="Q165" s="371"/>
      <c r="R165" s="372"/>
    </row>
    <row r="166" spans="1:18">
      <c r="A166" s="264"/>
      <c r="B166" s="360"/>
      <c r="C166" s="360"/>
      <c r="D166" s="360"/>
      <c r="E166" s="360"/>
      <c r="F166" s="360"/>
      <c r="G166" s="295"/>
      <c r="H166" s="285"/>
      <c r="I166" s="284"/>
      <c r="J166" s="301"/>
      <c r="K166" s="342"/>
      <c r="L166" s="340"/>
      <c r="M166" s="468"/>
      <c r="N166" s="140"/>
      <c r="O166" s="370"/>
      <c r="P166" s="371"/>
      <c r="Q166" s="371"/>
      <c r="R166" s="372"/>
    </row>
    <row r="167" spans="1:18">
      <c r="A167" s="264"/>
      <c r="B167" s="355"/>
      <c r="C167" s="356"/>
      <c r="D167" s="357"/>
      <c r="E167" s="358"/>
      <c r="F167" s="359"/>
      <c r="G167" s="303" t="s">
        <v>263</v>
      </c>
      <c r="H167" s="285"/>
      <c r="I167" s="284"/>
      <c r="J167" s="301" t="s">
        <v>22</v>
      </c>
      <c r="K167" s="344" t="s">
        <v>309</v>
      </c>
      <c r="L167" s="340"/>
      <c r="M167" s="468"/>
      <c r="N167" s="140"/>
      <c r="O167" s="370"/>
      <c r="P167" s="371"/>
      <c r="Q167" s="371"/>
      <c r="R167" s="372"/>
    </row>
    <row r="168" spans="1:18" ht="25.5">
      <c r="A168" s="264"/>
      <c r="B168" s="360"/>
      <c r="C168" s="360"/>
      <c r="D168" s="360"/>
      <c r="E168" s="360"/>
      <c r="F168" s="360"/>
      <c r="G168" s="295"/>
      <c r="H168" s="285"/>
      <c r="I168" s="284"/>
      <c r="J168" s="301"/>
      <c r="K168" s="344" t="s">
        <v>704</v>
      </c>
      <c r="L168" s="340"/>
      <c r="M168" s="468"/>
      <c r="N168" s="140"/>
      <c r="O168" s="370"/>
      <c r="P168" s="371"/>
      <c r="Q168" s="371"/>
      <c r="R168" s="372"/>
    </row>
    <row r="169" spans="1:18">
      <c r="A169" s="264"/>
      <c r="B169" s="360"/>
      <c r="C169" s="360"/>
      <c r="D169" s="360"/>
      <c r="E169" s="360"/>
      <c r="F169" s="360"/>
      <c r="G169" s="295"/>
      <c r="H169" s="285"/>
      <c r="I169" s="284"/>
      <c r="J169" s="301"/>
      <c r="K169" s="342"/>
      <c r="L169" s="340"/>
      <c r="M169" s="468"/>
      <c r="N169" s="140"/>
      <c r="O169" s="370"/>
      <c r="P169" s="371"/>
      <c r="Q169" s="371"/>
      <c r="R169" s="372"/>
    </row>
    <row r="170" spans="1:18">
      <c r="A170" s="264"/>
      <c r="B170" s="355"/>
      <c r="C170" s="356"/>
      <c r="D170" s="357"/>
      <c r="E170" s="358"/>
      <c r="F170" s="359"/>
      <c r="G170" s="303" t="s">
        <v>263</v>
      </c>
      <c r="H170" s="285"/>
      <c r="I170" s="284"/>
      <c r="J170" s="301" t="s">
        <v>23</v>
      </c>
      <c r="K170" s="344" t="s">
        <v>310</v>
      </c>
      <c r="L170" s="340"/>
      <c r="M170" s="468"/>
      <c r="N170" s="140"/>
      <c r="O170" s="370"/>
      <c r="P170" s="371"/>
      <c r="Q170" s="371"/>
      <c r="R170" s="372"/>
    </row>
    <row r="171" spans="1:18" ht="25.5">
      <c r="A171" s="264"/>
      <c r="B171" s="360"/>
      <c r="C171" s="360"/>
      <c r="D171" s="360"/>
      <c r="E171" s="360"/>
      <c r="F171" s="360"/>
      <c r="G171" s="295"/>
      <c r="H171" s="285"/>
      <c r="I171" s="284"/>
      <c r="J171" s="301"/>
      <c r="K171" s="344" t="s">
        <v>705</v>
      </c>
      <c r="L171" s="340"/>
      <c r="M171" s="468"/>
      <c r="N171" s="140"/>
      <c r="O171" s="370"/>
      <c r="P171" s="371"/>
      <c r="Q171" s="371"/>
      <c r="R171" s="372"/>
    </row>
    <row r="172" spans="1:18">
      <c r="A172" s="264"/>
      <c r="B172" s="360"/>
      <c r="C172" s="360"/>
      <c r="D172" s="360"/>
      <c r="E172" s="360"/>
      <c r="F172" s="360"/>
      <c r="G172" s="295"/>
      <c r="H172" s="285"/>
      <c r="I172" s="284"/>
      <c r="J172" s="301"/>
      <c r="K172" s="342"/>
      <c r="L172" s="340"/>
      <c r="M172" s="468"/>
      <c r="N172" s="140"/>
      <c r="O172" s="370"/>
      <c r="P172" s="371"/>
      <c r="Q172" s="371"/>
      <c r="R172" s="372"/>
    </row>
    <row r="173" spans="1:18">
      <c r="A173" s="264"/>
      <c r="B173" s="360"/>
      <c r="C173" s="360"/>
      <c r="D173" s="360"/>
      <c r="E173" s="360"/>
      <c r="F173" s="360"/>
      <c r="G173" s="295"/>
      <c r="H173" s="291">
        <f>SUM(Fehlerkontrolle!R24)</f>
        <v>-4</v>
      </c>
      <c r="I173" s="282"/>
      <c r="J173" s="299" t="s">
        <v>77</v>
      </c>
      <c r="K173" s="346" t="s">
        <v>634</v>
      </c>
      <c r="L173" s="339"/>
      <c r="M173" s="468"/>
      <c r="N173" s="140"/>
      <c r="O173" s="370"/>
      <c r="P173" s="371"/>
      <c r="Q173" s="371"/>
      <c r="R173" s="372"/>
    </row>
    <row r="174" spans="1:18" ht="38.25">
      <c r="A174" s="264"/>
      <c r="B174" s="360"/>
      <c r="C174" s="360"/>
      <c r="D174" s="360"/>
      <c r="E174" s="360"/>
      <c r="F174" s="360"/>
      <c r="G174" s="295"/>
      <c r="H174" s="285"/>
      <c r="I174" s="284"/>
      <c r="J174" s="300"/>
      <c r="K174" s="346" t="s">
        <v>635</v>
      </c>
      <c r="L174" s="340"/>
      <c r="M174" s="468"/>
      <c r="N174" s="140"/>
      <c r="O174" s="370"/>
      <c r="P174" s="371"/>
      <c r="Q174" s="371"/>
      <c r="R174" s="372"/>
    </row>
    <row r="175" spans="1:18">
      <c r="A175" s="264"/>
      <c r="B175" s="355"/>
      <c r="C175" s="356"/>
      <c r="D175" s="357"/>
      <c r="E175" s="358"/>
      <c r="F175" s="359"/>
      <c r="G175" s="295" t="s">
        <v>263</v>
      </c>
      <c r="H175" s="285"/>
      <c r="I175" s="284"/>
      <c r="J175" s="301" t="s">
        <v>148</v>
      </c>
      <c r="K175" s="347" t="s">
        <v>282</v>
      </c>
      <c r="L175" s="340"/>
      <c r="M175" s="468"/>
      <c r="N175" s="140"/>
      <c r="O175" s="370"/>
      <c r="P175" s="371"/>
      <c r="Q175" s="371"/>
      <c r="R175" s="372"/>
    </row>
    <row r="176" spans="1:18">
      <c r="A176" s="317"/>
      <c r="B176" s="361"/>
      <c r="C176" s="361"/>
      <c r="D176" s="361"/>
      <c r="E176" s="361"/>
      <c r="F176" s="361"/>
      <c r="G176" s="295"/>
      <c r="H176" s="285"/>
      <c r="I176" s="284"/>
      <c r="J176" s="301"/>
      <c r="K176" s="348" t="s">
        <v>283</v>
      </c>
      <c r="L176" s="340"/>
      <c r="M176" s="468"/>
      <c r="N176" s="140"/>
      <c r="O176" s="370"/>
      <c r="P176" s="371"/>
      <c r="Q176" s="371"/>
      <c r="R176" s="372"/>
    </row>
    <row r="177" spans="1:18">
      <c r="A177" s="264"/>
      <c r="B177" s="360"/>
      <c r="C177" s="360"/>
      <c r="D177" s="360"/>
      <c r="E177" s="360"/>
      <c r="F177" s="360"/>
      <c r="G177" s="295"/>
      <c r="H177" s="285"/>
      <c r="I177" s="284"/>
      <c r="J177" s="301"/>
      <c r="K177" s="348"/>
      <c r="L177" s="340"/>
      <c r="M177" s="468"/>
      <c r="N177" s="140"/>
      <c r="O177" s="370"/>
      <c r="P177" s="371"/>
      <c r="Q177" s="371"/>
      <c r="R177" s="372"/>
    </row>
    <row r="178" spans="1:18">
      <c r="A178" s="264"/>
      <c r="B178" s="355"/>
      <c r="C178" s="356"/>
      <c r="D178" s="357"/>
      <c r="E178" s="358"/>
      <c r="F178" s="359"/>
      <c r="G178" s="295" t="s">
        <v>263</v>
      </c>
      <c r="H178" s="285"/>
      <c r="I178" s="284"/>
      <c r="J178" s="301" t="s">
        <v>141</v>
      </c>
      <c r="K178" s="348" t="s">
        <v>99</v>
      </c>
      <c r="L178" s="340"/>
      <c r="M178" s="468"/>
      <c r="N178" s="140"/>
      <c r="O178" s="370"/>
      <c r="P178" s="371"/>
      <c r="Q178" s="371"/>
      <c r="R178" s="372"/>
    </row>
    <row r="179" spans="1:18">
      <c r="A179" s="264"/>
      <c r="B179" s="360"/>
      <c r="C179" s="360"/>
      <c r="D179" s="360"/>
      <c r="E179" s="360"/>
      <c r="F179" s="360"/>
      <c r="G179" s="295"/>
      <c r="H179" s="285"/>
      <c r="I179" s="284"/>
      <c r="J179" s="301"/>
      <c r="K179" s="348"/>
      <c r="L179" s="340"/>
      <c r="M179" s="468"/>
      <c r="N179" s="140"/>
      <c r="O179" s="370"/>
      <c r="P179" s="371"/>
      <c r="Q179" s="371"/>
      <c r="R179" s="372"/>
    </row>
    <row r="180" spans="1:18">
      <c r="A180" s="264"/>
      <c r="B180" s="355"/>
      <c r="C180" s="356"/>
      <c r="D180" s="357"/>
      <c r="E180" s="358"/>
      <c r="F180" s="359"/>
      <c r="G180" s="295" t="s">
        <v>263</v>
      </c>
      <c r="H180" s="285"/>
      <c r="I180" s="284"/>
      <c r="J180" s="301" t="s">
        <v>142</v>
      </c>
      <c r="K180" s="347" t="s">
        <v>284</v>
      </c>
      <c r="L180" s="340"/>
      <c r="M180" s="468"/>
      <c r="N180" s="140"/>
      <c r="O180" s="370"/>
      <c r="P180" s="371"/>
      <c r="Q180" s="371"/>
      <c r="R180" s="372"/>
    </row>
    <row r="181" spans="1:18">
      <c r="A181" s="317"/>
      <c r="B181" s="361"/>
      <c r="C181" s="361"/>
      <c r="D181" s="361"/>
      <c r="E181" s="361"/>
      <c r="F181" s="361"/>
      <c r="G181" s="295"/>
      <c r="H181" s="285"/>
      <c r="I181" s="284"/>
      <c r="J181" s="301"/>
      <c r="K181" s="347" t="s">
        <v>285</v>
      </c>
      <c r="L181" s="340"/>
      <c r="M181" s="468"/>
      <c r="N181" s="140"/>
      <c r="O181" s="370"/>
      <c r="P181" s="371"/>
      <c r="Q181" s="371"/>
      <c r="R181" s="372"/>
    </row>
    <row r="182" spans="1:18">
      <c r="A182" s="264"/>
      <c r="B182" s="360"/>
      <c r="C182" s="360"/>
      <c r="D182" s="360"/>
      <c r="E182" s="360"/>
      <c r="F182" s="360"/>
      <c r="G182" s="295"/>
      <c r="H182" s="285"/>
      <c r="I182" s="284"/>
      <c r="J182" s="301"/>
      <c r="K182" s="348"/>
      <c r="L182" s="340"/>
      <c r="M182" s="468"/>
      <c r="N182" s="140"/>
      <c r="O182" s="370"/>
      <c r="P182" s="371"/>
      <c r="Q182" s="371"/>
      <c r="R182" s="372"/>
    </row>
    <row r="183" spans="1:18">
      <c r="A183" s="264"/>
      <c r="B183" s="355"/>
      <c r="C183" s="356"/>
      <c r="D183" s="357"/>
      <c r="E183" s="358"/>
      <c r="F183" s="359"/>
      <c r="G183" s="295" t="s">
        <v>263</v>
      </c>
      <c r="H183" s="285"/>
      <c r="I183" s="284"/>
      <c r="J183" s="301" t="s">
        <v>143</v>
      </c>
      <c r="K183" s="347" t="s">
        <v>286</v>
      </c>
      <c r="L183" s="340"/>
      <c r="M183" s="468"/>
      <c r="N183" s="140"/>
      <c r="O183" s="370"/>
      <c r="P183" s="371"/>
      <c r="Q183" s="371"/>
      <c r="R183" s="372"/>
    </row>
    <row r="184" spans="1:18" ht="25.5">
      <c r="A184" s="317"/>
      <c r="B184" s="361"/>
      <c r="C184" s="361"/>
      <c r="D184" s="361"/>
      <c r="E184" s="361"/>
      <c r="F184" s="361"/>
      <c r="G184" s="295"/>
      <c r="H184" s="285"/>
      <c r="I184" s="284"/>
      <c r="J184" s="301"/>
      <c r="K184" s="347" t="s">
        <v>287</v>
      </c>
      <c r="L184" s="340"/>
      <c r="M184" s="468"/>
      <c r="N184" s="140"/>
      <c r="O184" s="370"/>
      <c r="P184" s="371"/>
      <c r="Q184" s="371"/>
      <c r="R184" s="372"/>
    </row>
    <row r="185" spans="1:18">
      <c r="A185" s="264"/>
      <c r="B185" s="360"/>
      <c r="C185" s="360"/>
      <c r="D185" s="360"/>
      <c r="E185" s="360"/>
      <c r="F185" s="360"/>
      <c r="G185" s="295"/>
      <c r="H185" s="285"/>
      <c r="I185" s="284"/>
      <c r="J185" s="301"/>
      <c r="K185" s="348"/>
      <c r="L185" s="340"/>
      <c r="M185" s="468"/>
      <c r="N185" s="140"/>
      <c r="O185" s="370"/>
      <c r="P185" s="371"/>
      <c r="Q185" s="371"/>
      <c r="R185" s="372"/>
    </row>
    <row r="186" spans="1:18">
      <c r="A186" s="264"/>
      <c r="B186" s="360"/>
      <c r="C186" s="360"/>
      <c r="D186" s="360"/>
      <c r="E186" s="360"/>
      <c r="F186" s="360"/>
      <c r="G186" s="295"/>
      <c r="H186" s="291">
        <f>SUM(Fehlerkontrolle!R25)</f>
        <v>-6</v>
      </c>
      <c r="I186" s="282"/>
      <c r="J186" s="299" t="s">
        <v>60</v>
      </c>
      <c r="K186" s="346" t="s">
        <v>636</v>
      </c>
      <c r="L186" s="339"/>
      <c r="M186" s="468"/>
      <c r="N186" s="140"/>
      <c r="O186" s="370"/>
      <c r="P186" s="371"/>
      <c r="Q186" s="371"/>
      <c r="R186" s="372"/>
    </row>
    <row r="187" spans="1:18" ht="25.5">
      <c r="A187" s="264"/>
      <c r="B187" s="360"/>
      <c r="C187" s="360"/>
      <c r="D187" s="360"/>
      <c r="E187" s="360"/>
      <c r="F187" s="360"/>
      <c r="G187" s="295"/>
      <c r="H187" s="285"/>
      <c r="I187" s="284"/>
      <c r="J187" s="300"/>
      <c r="K187" s="346" t="s">
        <v>637</v>
      </c>
      <c r="L187" s="340"/>
      <c r="M187" s="468"/>
      <c r="N187" s="140"/>
      <c r="O187" s="370"/>
      <c r="P187" s="371"/>
      <c r="Q187" s="371"/>
      <c r="R187" s="372"/>
    </row>
    <row r="188" spans="1:18">
      <c r="A188" s="264"/>
      <c r="B188" s="355"/>
      <c r="C188" s="356"/>
      <c r="D188" s="357"/>
      <c r="E188" s="358"/>
      <c r="F188" s="359"/>
      <c r="G188" s="295" t="s">
        <v>263</v>
      </c>
      <c r="H188" s="285"/>
      <c r="I188" s="284"/>
      <c r="J188" s="301" t="s">
        <v>148</v>
      </c>
      <c r="K188" s="342" t="s">
        <v>100</v>
      </c>
      <c r="L188" s="340"/>
      <c r="M188" s="468"/>
      <c r="N188" s="140"/>
      <c r="O188" s="370"/>
      <c r="P188" s="371"/>
      <c r="Q188" s="371"/>
      <c r="R188" s="372"/>
    </row>
    <row r="189" spans="1:18">
      <c r="A189" s="264"/>
      <c r="B189" s="360"/>
      <c r="C189" s="360"/>
      <c r="D189" s="360"/>
      <c r="E189" s="360"/>
      <c r="F189" s="360"/>
      <c r="G189" s="295"/>
      <c r="H189" s="285"/>
      <c r="I189" s="284"/>
      <c r="J189" s="301"/>
      <c r="K189" s="342"/>
      <c r="L189" s="340"/>
      <c r="M189" s="468"/>
      <c r="N189" s="140"/>
      <c r="O189" s="370"/>
      <c r="P189" s="371"/>
      <c r="Q189" s="371"/>
      <c r="R189" s="372"/>
    </row>
    <row r="190" spans="1:18">
      <c r="A190" s="264"/>
      <c r="B190" s="355"/>
      <c r="C190" s="356"/>
      <c r="D190" s="357"/>
      <c r="E190" s="358"/>
      <c r="F190" s="359"/>
      <c r="G190" s="295" t="s">
        <v>263</v>
      </c>
      <c r="H190" s="285"/>
      <c r="I190" s="284"/>
      <c r="J190" s="301" t="s">
        <v>141</v>
      </c>
      <c r="K190" s="344" t="s">
        <v>319</v>
      </c>
      <c r="L190" s="340"/>
      <c r="M190" s="468"/>
      <c r="N190" s="140"/>
      <c r="O190" s="370"/>
      <c r="P190" s="371"/>
      <c r="Q190" s="371"/>
      <c r="R190" s="372"/>
    </row>
    <row r="191" spans="1:18" ht="51">
      <c r="A191" s="264"/>
      <c r="B191" s="360"/>
      <c r="C191" s="360"/>
      <c r="D191" s="360"/>
      <c r="E191" s="360"/>
      <c r="F191" s="360"/>
      <c r="G191" s="295"/>
      <c r="H191" s="285"/>
      <c r="I191" s="284"/>
      <c r="J191" s="301"/>
      <c r="K191" s="344" t="s">
        <v>320</v>
      </c>
      <c r="L191" s="340"/>
      <c r="M191" s="468"/>
      <c r="N191" s="140"/>
      <c r="O191" s="370"/>
      <c r="P191" s="371"/>
      <c r="Q191" s="371"/>
      <c r="R191" s="372"/>
    </row>
    <row r="192" spans="1:18">
      <c r="A192" s="264"/>
      <c r="B192" s="360"/>
      <c r="C192" s="360"/>
      <c r="D192" s="360"/>
      <c r="E192" s="360"/>
      <c r="F192" s="360"/>
      <c r="G192" s="295"/>
      <c r="H192" s="285"/>
      <c r="I192" s="284"/>
      <c r="J192" s="301"/>
      <c r="K192" s="342"/>
      <c r="L192" s="340"/>
      <c r="M192" s="468"/>
      <c r="N192" s="140"/>
      <c r="O192" s="370"/>
      <c r="P192" s="371"/>
      <c r="Q192" s="371"/>
      <c r="R192" s="372"/>
    </row>
    <row r="193" spans="1:18">
      <c r="A193" s="264"/>
      <c r="B193" s="355"/>
      <c r="C193" s="356"/>
      <c r="D193" s="357"/>
      <c r="E193" s="358"/>
      <c r="F193" s="359"/>
      <c r="G193" s="295" t="s">
        <v>263</v>
      </c>
      <c r="H193" s="285"/>
      <c r="I193" s="284"/>
      <c r="J193" s="301" t="s">
        <v>142</v>
      </c>
      <c r="K193" s="344" t="s">
        <v>321</v>
      </c>
      <c r="L193" s="340"/>
      <c r="M193" s="468"/>
      <c r="N193" s="140"/>
      <c r="O193" s="370"/>
      <c r="P193" s="371"/>
      <c r="Q193" s="371"/>
      <c r="R193" s="372"/>
    </row>
    <row r="194" spans="1:18">
      <c r="A194" s="264"/>
      <c r="B194" s="360"/>
      <c r="C194" s="360"/>
      <c r="D194" s="360"/>
      <c r="E194" s="360"/>
      <c r="F194" s="360"/>
      <c r="G194" s="295"/>
      <c r="H194" s="285"/>
      <c r="I194" s="284"/>
      <c r="J194" s="301"/>
      <c r="K194" s="344" t="s">
        <v>322</v>
      </c>
      <c r="L194" s="340"/>
      <c r="M194" s="468"/>
      <c r="N194" s="140"/>
      <c r="O194" s="370"/>
      <c r="P194" s="371"/>
      <c r="Q194" s="371"/>
      <c r="R194" s="372"/>
    </row>
    <row r="195" spans="1:18">
      <c r="A195" s="264"/>
      <c r="B195" s="360"/>
      <c r="C195" s="360"/>
      <c r="D195" s="360"/>
      <c r="E195" s="360"/>
      <c r="F195" s="360"/>
      <c r="G195" s="295"/>
      <c r="H195" s="285"/>
      <c r="I195" s="284"/>
      <c r="J195" s="301"/>
      <c r="K195" s="342"/>
      <c r="L195" s="340"/>
      <c r="M195" s="468"/>
      <c r="N195" s="140"/>
      <c r="O195" s="370"/>
      <c r="P195" s="371"/>
      <c r="Q195" s="371"/>
      <c r="R195" s="372"/>
    </row>
    <row r="196" spans="1:18">
      <c r="A196" s="264"/>
      <c r="B196" s="355"/>
      <c r="C196" s="356"/>
      <c r="D196" s="357"/>
      <c r="E196" s="358"/>
      <c r="F196" s="359"/>
      <c r="G196" s="295" t="s">
        <v>263</v>
      </c>
      <c r="H196" s="285"/>
      <c r="I196" s="284"/>
      <c r="J196" s="301" t="s">
        <v>143</v>
      </c>
      <c r="K196" s="344" t="s">
        <v>323</v>
      </c>
      <c r="L196" s="340"/>
      <c r="M196" s="468"/>
      <c r="N196" s="140"/>
      <c r="O196" s="370"/>
      <c r="P196" s="371"/>
      <c r="Q196" s="371"/>
      <c r="R196" s="372"/>
    </row>
    <row r="197" spans="1:18" ht="25.5">
      <c r="A197" s="264"/>
      <c r="B197" s="360"/>
      <c r="C197" s="360"/>
      <c r="D197" s="360"/>
      <c r="E197" s="360"/>
      <c r="F197" s="360"/>
      <c r="G197" s="295"/>
      <c r="H197" s="285"/>
      <c r="I197" s="284"/>
      <c r="J197" s="301"/>
      <c r="K197" s="344" t="s">
        <v>324</v>
      </c>
      <c r="L197" s="340"/>
      <c r="M197" s="468"/>
      <c r="N197" s="140"/>
      <c r="O197" s="370"/>
      <c r="P197" s="371"/>
      <c r="Q197" s="371"/>
      <c r="R197" s="372"/>
    </row>
    <row r="198" spans="1:18">
      <c r="A198" s="264"/>
      <c r="B198" s="360"/>
      <c r="C198" s="360"/>
      <c r="D198" s="360"/>
      <c r="E198" s="360"/>
      <c r="F198" s="360"/>
      <c r="G198" s="295"/>
      <c r="H198" s="285"/>
      <c r="I198" s="284"/>
      <c r="J198" s="301"/>
      <c r="K198" s="342"/>
      <c r="L198" s="340"/>
      <c r="M198" s="468"/>
      <c r="N198" s="140"/>
      <c r="O198" s="370"/>
      <c r="P198" s="371"/>
      <c r="Q198" s="371"/>
      <c r="R198" s="372"/>
    </row>
    <row r="199" spans="1:18">
      <c r="A199" s="264"/>
      <c r="B199" s="355"/>
      <c r="C199" s="356"/>
      <c r="D199" s="357"/>
      <c r="E199" s="358"/>
      <c r="F199" s="359"/>
      <c r="G199" s="295" t="s">
        <v>263</v>
      </c>
      <c r="H199" s="285"/>
      <c r="I199" s="284"/>
      <c r="J199" s="301" t="s">
        <v>144</v>
      </c>
      <c r="K199" s="344" t="s">
        <v>325</v>
      </c>
      <c r="L199" s="340"/>
      <c r="M199" s="468"/>
      <c r="N199" s="140"/>
      <c r="O199" s="370"/>
      <c r="P199" s="371"/>
      <c r="Q199" s="371"/>
      <c r="R199" s="372"/>
    </row>
    <row r="200" spans="1:18">
      <c r="A200" s="264"/>
      <c r="B200" s="360"/>
      <c r="C200" s="360"/>
      <c r="D200" s="360"/>
      <c r="E200" s="360"/>
      <c r="F200" s="360"/>
      <c r="G200" s="295"/>
      <c r="H200" s="285"/>
      <c r="I200" s="284"/>
      <c r="J200" s="301"/>
      <c r="K200" s="344" t="s">
        <v>326</v>
      </c>
      <c r="L200" s="340"/>
      <c r="M200" s="468"/>
      <c r="N200" s="140"/>
      <c r="O200" s="370"/>
      <c r="P200" s="371"/>
      <c r="Q200" s="371"/>
      <c r="R200" s="372"/>
    </row>
    <row r="201" spans="1:18">
      <c r="A201" s="264"/>
      <c r="B201" s="360"/>
      <c r="C201" s="360"/>
      <c r="D201" s="360"/>
      <c r="E201" s="360"/>
      <c r="F201" s="360"/>
      <c r="G201" s="295"/>
      <c r="H201" s="285"/>
      <c r="I201" s="284"/>
      <c r="J201" s="301"/>
      <c r="K201" s="342"/>
      <c r="L201" s="340"/>
      <c r="M201" s="468"/>
      <c r="N201" s="140"/>
      <c r="O201" s="370"/>
      <c r="P201" s="371"/>
      <c r="Q201" s="371"/>
      <c r="R201" s="372"/>
    </row>
    <row r="202" spans="1:18">
      <c r="A202" s="264"/>
      <c r="B202" s="355"/>
      <c r="C202" s="356"/>
      <c r="D202" s="357"/>
      <c r="E202" s="358"/>
      <c r="F202" s="359"/>
      <c r="G202" s="295" t="s">
        <v>263</v>
      </c>
      <c r="H202" s="285"/>
      <c r="I202" s="284"/>
      <c r="J202" s="301" t="s">
        <v>21</v>
      </c>
      <c r="K202" s="344" t="s">
        <v>327</v>
      </c>
      <c r="L202" s="340"/>
      <c r="M202" s="468"/>
      <c r="N202" s="140"/>
      <c r="O202" s="370"/>
      <c r="P202" s="371"/>
      <c r="Q202" s="371"/>
      <c r="R202" s="372"/>
    </row>
    <row r="203" spans="1:18">
      <c r="A203" s="264"/>
      <c r="B203" s="360"/>
      <c r="C203" s="360"/>
      <c r="D203" s="360"/>
      <c r="E203" s="360"/>
      <c r="F203" s="360"/>
      <c r="G203" s="295"/>
      <c r="H203" s="285"/>
      <c r="I203" s="284"/>
      <c r="J203" s="301"/>
      <c r="K203" s="344" t="s">
        <v>328</v>
      </c>
      <c r="L203" s="340"/>
      <c r="M203" s="468"/>
      <c r="N203" s="140"/>
      <c r="O203" s="370"/>
      <c r="P203" s="371"/>
      <c r="Q203" s="371"/>
      <c r="R203" s="372"/>
    </row>
    <row r="204" spans="1:18">
      <c r="A204" s="264"/>
      <c r="B204" s="360"/>
      <c r="C204" s="360"/>
      <c r="D204" s="360"/>
      <c r="E204" s="360"/>
      <c r="F204" s="360"/>
      <c r="G204" s="295"/>
      <c r="H204" s="285"/>
      <c r="I204" s="284"/>
      <c r="J204" s="301"/>
      <c r="K204" s="342"/>
      <c r="L204" s="340"/>
      <c r="M204" s="468"/>
      <c r="N204" s="140"/>
      <c r="O204" s="370"/>
      <c r="P204" s="371"/>
      <c r="Q204" s="371"/>
      <c r="R204" s="372"/>
    </row>
    <row r="205" spans="1:18">
      <c r="A205" s="264"/>
      <c r="B205" s="355"/>
      <c r="C205" s="356"/>
      <c r="D205" s="357"/>
      <c r="E205" s="358"/>
      <c r="F205" s="359"/>
      <c r="G205" s="295" t="s">
        <v>263</v>
      </c>
      <c r="H205" s="291">
        <f>SUM(Fehlerkontrolle!R26)</f>
        <v>-1</v>
      </c>
      <c r="I205" s="282"/>
      <c r="J205" s="299" t="s">
        <v>61</v>
      </c>
      <c r="K205" s="338" t="s">
        <v>174</v>
      </c>
      <c r="L205" s="339"/>
      <c r="M205" s="468"/>
      <c r="N205" s="140"/>
      <c r="O205" s="370"/>
      <c r="P205" s="371"/>
      <c r="Q205" s="371"/>
      <c r="R205" s="372"/>
    </row>
    <row r="206" spans="1:18" ht="51">
      <c r="A206" s="264"/>
      <c r="B206" s="360"/>
      <c r="C206" s="360"/>
      <c r="D206" s="360"/>
      <c r="E206" s="360"/>
      <c r="F206" s="360"/>
      <c r="G206" s="295"/>
      <c r="H206" s="285"/>
      <c r="I206" s="284"/>
      <c r="J206" s="300"/>
      <c r="K206" s="338" t="s">
        <v>175</v>
      </c>
      <c r="L206" s="340"/>
      <c r="M206" s="468"/>
      <c r="N206" s="140"/>
      <c r="O206" s="370"/>
      <c r="P206" s="371"/>
      <c r="Q206" s="371"/>
      <c r="R206" s="372"/>
    </row>
    <row r="207" spans="1:18">
      <c r="A207" s="264"/>
      <c r="B207" s="360"/>
      <c r="C207" s="360"/>
      <c r="D207" s="360"/>
      <c r="E207" s="360"/>
      <c r="F207" s="360"/>
      <c r="G207" s="295"/>
      <c r="H207" s="285"/>
      <c r="I207" s="284"/>
      <c r="J207" s="301"/>
      <c r="K207" s="342"/>
      <c r="L207" s="340"/>
      <c r="M207" s="468"/>
      <c r="N207" s="140"/>
      <c r="O207" s="370"/>
      <c r="P207" s="371"/>
      <c r="Q207" s="371"/>
      <c r="R207" s="372"/>
    </row>
    <row r="208" spans="1:18">
      <c r="A208" s="264"/>
      <c r="B208" s="355"/>
      <c r="C208" s="356"/>
      <c r="D208" s="357"/>
      <c r="E208" s="358"/>
      <c r="F208" s="359"/>
      <c r="G208" s="295" t="s">
        <v>263</v>
      </c>
      <c r="H208" s="291">
        <f>SUM(Fehlerkontrolle!R27)</f>
        <v>-1</v>
      </c>
      <c r="I208" s="282"/>
      <c r="J208" s="299" t="s">
        <v>62</v>
      </c>
      <c r="K208" s="349" t="s">
        <v>329</v>
      </c>
      <c r="L208" s="339"/>
      <c r="M208" s="468"/>
      <c r="N208" s="140"/>
      <c r="O208" s="370"/>
      <c r="P208" s="371"/>
      <c r="Q208" s="371"/>
      <c r="R208" s="372"/>
    </row>
    <row r="209" spans="1:18" ht="25.5">
      <c r="A209" s="264"/>
      <c r="B209" s="360"/>
      <c r="C209" s="360"/>
      <c r="D209" s="360"/>
      <c r="E209" s="360"/>
      <c r="F209" s="360"/>
      <c r="G209" s="295"/>
      <c r="H209" s="285"/>
      <c r="I209" s="284"/>
      <c r="J209" s="301"/>
      <c r="K209" s="349" t="s">
        <v>330</v>
      </c>
      <c r="L209" s="340"/>
      <c r="M209" s="468"/>
      <c r="N209" s="140"/>
      <c r="O209" s="370"/>
      <c r="P209" s="371"/>
      <c r="Q209" s="371"/>
      <c r="R209" s="372"/>
    </row>
    <row r="210" spans="1:18">
      <c r="A210" s="264"/>
      <c r="B210" s="360"/>
      <c r="C210" s="360"/>
      <c r="D210" s="360"/>
      <c r="E210" s="360"/>
      <c r="F210" s="360"/>
      <c r="G210" s="295"/>
      <c r="H210" s="285"/>
      <c r="I210" s="284"/>
      <c r="J210" s="301"/>
      <c r="K210" s="342"/>
      <c r="L210" s="340"/>
      <c r="M210" s="468"/>
      <c r="N210" s="140"/>
      <c r="O210" s="370"/>
      <c r="P210" s="371"/>
      <c r="Q210" s="371"/>
      <c r="R210" s="372"/>
    </row>
    <row r="211" spans="1:18">
      <c r="A211" s="264"/>
      <c r="B211" s="368"/>
      <c r="C211" s="360"/>
      <c r="D211" s="360"/>
      <c r="E211" s="360"/>
      <c r="F211" s="360"/>
      <c r="G211" s="295"/>
      <c r="H211" s="291">
        <f>SUM(Fehlerkontrolle!R28)</f>
        <v>-2</v>
      </c>
      <c r="I211" s="282"/>
      <c r="J211" s="299" t="s">
        <v>265</v>
      </c>
      <c r="K211" s="349" t="s">
        <v>638</v>
      </c>
      <c r="L211" s="339"/>
      <c r="M211" s="468"/>
      <c r="N211" s="140"/>
      <c r="O211" s="370"/>
      <c r="P211" s="371"/>
      <c r="Q211" s="371"/>
      <c r="R211" s="372"/>
    </row>
    <row r="212" spans="1:18" ht="38.25">
      <c r="A212" s="264"/>
      <c r="B212" s="360"/>
      <c r="C212" s="360"/>
      <c r="D212" s="360"/>
      <c r="E212" s="360"/>
      <c r="F212" s="360"/>
      <c r="G212" s="295"/>
      <c r="H212" s="285"/>
      <c r="I212" s="284"/>
      <c r="J212" s="300"/>
      <c r="K212" s="349" t="s">
        <v>639</v>
      </c>
      <c r="L212" s="340"/>
      <c r="M212" s="468"/>
      <c r="N212" s="140"/>
      <c r="O212" s="370"/>
      <c r="P212" s="371"/>
      <c r="Q212" s="371"/>
      <c r="R212" s="372"/>
    </row>
    <row r="213" spans="1:18">
      <c r="A213" s="264"/>
      <c r="B213" s="355"/>
      <c r="C213" s="356"/>
      <c r="D213" s="357"/>
      <c r="E213" s="358"/>
      <c r="F213" s="359"/>
      <c r="G213" s="295" t="s">
        <v>263</v>
      </c>
      <c r="H213" s="285"/>
      <c r="I213" s="284"/>
      <c r="J213" s="301" t="s">
        <v>148</v>
      </c>
      <c r="K213" s="344" t="s">
        <v>331</v>
      </c>
      <c r="L213" s="340"/>
      <c r="M213" s="468"/>
      <c r="N213" s="140"/>
      <c r="O213" s="370"/>
      <c r="P213" s="371"/>
      <c r="Q213" s="371"/>
      <c r="R213" s="372"/>
    </row>
    <row r="214" spans="1:18">
      <c r="A214" s="264"/>
      <c r="B214" s="360"/>
      <c r="C214" s="360"/>
      <c r="D214" s="360"/>
      <c r="E214" s="360"/>
      <c r="F214" s="360"/>
      <c r="G214" s="295"/>
      <c r="H214" s="285"/>
      <c r="I214" s="284"/>
      <c r="J214" s="301"/>
      <c r="K214" s="344" t="s">
        <v>706</v>
      </c>
      <c r="L214" s="340"/>
      <c r="M214" s="468"/>
      <c r="N214" s="140"/>
      <c r="O214" s="370"/>
      <c r="P214" s="371"/>
      <c r="Q214" s="371"/>
      <c r="R214" s="372"/>
    </row>
    <row r="215" spans="1:18">
      <c r="A215" s="264"/>
      <c r="B215" s="360"/>
      <c r="C215" s="360"/>
      <c r="D215" s="360"/>
      <c r="E215" s="360"/>
      <c r="F215" s="360"/>
      <c r="G215" s="295"/>
      <c r="H215" s="285"/>
      <c r="I215" s="284"/>
      <c r="J215" s="301"/>
      <c r="K215" s="342"/>
      <c r="L215" s="340"/>
      <c r="M215" s="468"/>
      <c r="N215" s="140"/>
      <c r="O215" s="370"/>
      <c r="P215" s="371"/>
      <c r="Q215" s="371"/>
      <c r="R215" s="372"/>
    </row>
    <row r="216" spans="1:18">
      <c r="A216" s="264"/>
      <c r="B216" s="355"/>
      <c r="C216" s="356"/>
      <c r="D216" s="357"/>
      <c r="E216" s="358"/>
      <c r="F216" s="359"/>
      <c r="G216" s="295" t="s">
        <v>263</v>
      </c>
      <c r="H216" s="285"/>
      <c r="I216" s="284"/>
      <c r="J216" s="301" t="s">
        <v>141</v>
      </c>
      <c r="K216" s="342" t="s">
        <v>230</v>
      </c>
      <c r="L216" s="340"/>
      <c r="M216" s="468"/>
      <c r="N216" s="140"/>
      <c r="O216" s="370"/>
      <c r="P216" s="371"/>
      <c r="Q216" s="371"/>
      <c r="R216" s="372"/>
    </row>
    <row r="217" spans="1:18">
      <c r="A217" s="264"/>
      <c r="B217" s="360"/>
      <c r="C217" s="360"/>
      <c r="D217" s="360"/>
      <c r="E217" s="360"/>
      <c r="F217" s="360"/>
      <c r="G217" s="295"/>
      <c r="H217" s="285"/>
      <c r="I217" s="284"/>
      <c r="J217" s="301"/>
      <c r="K217" s="342"/>
      <c r="L217" s="340"/>
      <c r="M217" s="468"/>
      <c r="N217" s="140"/>
      <c r="O217" s="370"/>
      <c r="P217" s="371"/>
      <c r="Q217" s="371"/>
      <c r="R217" s="372"/>
    </row>
    <row r="218" spans="1:18">
      <c r="A218" s="264"/>
      <c r="B218" s="355"/>
      <c r="C218" s="356"/>
      <c r="D218" s="357"/>
      <c r="E218" s="358"/>
      <c r="F218" s="359"/>
      <c r="G218" s="295" t="s">
        <v>263</v>
      </c>
      <c r="H218" s="291">
        <f>SUM(Fehlerkontrolle!R29)</f>
        <v>-1</v>
      </c>
      <c r="I218" s="282"/>
      <c r="J218" s="299" t="s">
        <v>266</v>
      </c>
      <c r="K218" s="349" t="s">
        <v>332</v>
      </c>
      <c r="L218" s="339"/>
      <c r="M218" s="468"/>
      <c r="N218" s="140"/>
      <c r="O218" s="370"/>
      <c r="P218" s="371"/>
      <c r="Q218" s="371"/>
      <c r="R218" s="372"/>
    </row>
    <row r="219" spans="1:18" ht="51">
      <c r="A219" s="264"/>
      <c r="B219" s="360"/>
      <c r="C219" s="360"/>
      <c r="D219" s="360"/>
      <c r="E219" s="360"/>
      <c r="F219" s="360"/>
      <c r="G219" s="295"/>
      <c r="H219" s="285"/>
      <c r="I219" s="284"/>
      <c r="J219" s="300"/>
      <c r="K219" s="349" t="s">
        <v>707</v>
      </c>
      <c r="L219" s="340"/>
      <c r="M219" s="468"/>
      <c r="N219" s="140"/>
      <c r="O219" s="370"/>
      <c r="P219" s="371"/>
      <c r="Q219" s="371"/>
      <c r="R219" s="372"/>
    </row>
    <row r="220" spans="1:18">
      <c r="A220" s="264"/>
      <c r="B220" s="360"/>
      <c r="C220" s="360"/>
      <c r="D220" s="360"/>
      <c r="E220" s="360"/>
      <c r="F220" s="360"/>
      <c r="G220" s="295"/>
      <c r="H220" s="285"/>
      <c r="I220" s="284"/>
      <c r="J220" s="300"/>
      <c r="K220" s="342"/>
      <c r="L220" s="340"/>
      <c r="M220" s="468"/>
      <c r="N220" s="140"/>
      <c r="O220" s="370"/>
      <c r="P220" s="371"/>
      <c r="Q220" s="371"/>
      <c r="R220" s="372"/>
    </row>
    <row r="221" spans="1:18">
      <c r="A221" s="264"/>
      <c r="B221" s="355"/>
      <c r="C221" s="356"/>
      <c r="D221" s="357"/>
      <c r="E221" s="358"/>
      <c r="F221" s="359"/>
      <c r="G221" s="295" t="s">
        <v>263</v>
      </c>
      <c r="H221" s="291">
        <f>SUM(Fehlerkontrolle!R30)</f>
        <v>-1</v>
      </c>
      <c r="I221" s="282"/>
      <c r="J221" s="299" t="s">
        <v>267</v>
      </c>
      <c r="K221" s="349" t="s">
        <v>333</v>
      </c>
      <c r="L221" s="339"/>
      <c r="M221" s="468"/>
      <c r="N221" s="140"/>
      <c r="O221" s="370"/>
      <c r="P221" s="371"/>
      <c r="Q221" s="371"/>
      <c r="R221" s="372"/>
    </row>
    <row r="222" spans="1:18">
      <c r="A222" s="264"/>
      <c r="B222" s="360"/>
      <c r="C222" s="360"/>
      <c r="D222" s="360"/>
      <c r="E222" s="360"/>
      <c r="F222" s="360"/>
      <c r="G222" s="295"/>
      <c r="H222" s="285"/>
      <c r="I222" s="284"/>
      <c r="J222" s="300"/>
      <c r="K222" s="349" t="s">
        <v>334</v>
      </c>
      <c r="L222" s="340"/>
      <c r="M222" s="468"/>
      <c r="N222" s="140"/>
      <c r="O222" s="370"/>
      <c r="P222" s="371"/>
      <c r="Q222" s="371"/>
      <c r="R222" s="372"/>
    </row>
    <row r="223" spans="1:18">
      <c r="A223" s="264"/>
      <c r="B223" s="360"/>
      <c r="C223" s="360"/>
      <c r="D223" s="360"/>
      <c r="E223" s="360"/>
      <c r="F223" s="360"/>
      <c r="G223" s="295"/>
      <c r="H223" s="285"/>
      <c r="I223" s="284"/>
      <c r="J223" s="300"/>
      <c r="K223" s="342"/>
      <c r="L223" s="340"/>
      <c r="M223" s="468"/>
      <c r="N223" s="140"/>
      <c r="O223" s="370"/>
      <c r="P223" s="371"/>
      <c r="Q223" s="371"/>
      <c r="R223" s="372"/>
    </row>
    <row r="224" spans="1:18">
      <c r="A224" s="264"/>
      <c r="B224" s="355"/>
      <c r="C224" s="356"/>
      <c r="D224" s="357"/>
      <c r="E224" s="358"/>
      <c r="F224" s="359"/>
      <c r="G224" s="295" t="s">
        <v>263</v>
      </c>
      <c r="H224" s="291">
        <f>SUM(Fehlerkontrolle!R31)</f>
        <v>-1</v>
      </c>
      <c r="I224" s="284"/>
      <c r="J224" s="299" t="s">
        <v>83</v>
      </c>
      <c r="K224" s="349" t="s">
        <v>335</v>
      </c>
      <c r="L224" s="340"/>
      <c r="M224" s="468"/>
      <c r="N224" s="140"/>
      <c r="O224" s="370"/>
      <c r="P224" s="371"/>
      <c r="Q224" s="371"/>
      <c r="R224" s="372"/>
    </row>
    <row r="225" spans="1:18">
      <c r="A225" s="264"/>
      <c r="B225" s="360"/>
      <c r="C225" s="360"/>
      <c r="D225" s="360"/>
      <c r="E225" s="360"/>
      <c r="F225" s="360"/>
      <c r="G225" s="295"/>
      <c r="H225" s="285"/>
      <c r="I225" s="284"/>
      <c r="J225" s="300"/>
      <c r="K225" s="349" t="s">
        <v>336</v>
      </c>
      <c r="L225" s="340"/>
      <c r="M225" s="468"/>
      <c r="N225" s="140"/>
      <c r="O225" s="370"/>
      <c r="P225" s="371"/>
      <c r="Q225" s="371"/>
      <c r="R225" s="372"/>
    </row>
    <row r="226" spans="1:18">
      <c r="A226" s="264"/>
      <c r="B226" s="360"/>
      <c r="C226" s="360"/>
      <c r="D226" s="360"/>
      <c r="E226" s="360"/>
      <c r="F226" s="360"/>
      <c r="G226" s="295"/>
      <c r="H226" s="285"/>
      <c r="I226" s="284"/>
      <c r="J226" s="300"/>
      <c r="K226" s="344"/>
      <c r="L226" s="340"/>
      <c r="M226" s="468"/>
      <c r="N226" s="140"/>
      <c r="O226" s="370"/>
      <c r="P226" s="371"/>
      <c r="Q226" s="371"/>
      <c r="R226" s="372"/>
    </row>
    <row r="227" spans="1:18">
      <c r="A227" s="264"/>
      <c r="B227" s="355"/>
      <c r="C227" s="356"/>
      <c r="D227" s="357"/>
      <c r="E227" s="358"/>
      <c r="F227" s="359"/>
      <c r="G227" s="295" t="s">
        <v>263</v>
      </c>
      <c r="H227" s="291">
        <f>SUM(Fehlerkontrolle!R32)</f>
        <v>-1</v>
      </c>
      <c r="I227" s="282"/>
      <c r="J227" s="299" t="s">
        <v>156</v>
      </c>
      <c r="K227" s="349" t="s">
        <v>337</v>
      </c>
      <c r="L227" s="339"/>
      <c r="M227" s="468"/>
      <c r="N227" s="140"/>
      <c r="O227" s="370"/>
      <c r="P227" s="371"/>
      <c r="Q227" s="371"/>
      <c r="R227" s="372"/>
    </row>
    <row r="228" spans="1:18">
      <c r="A228" s="264"/>
      <c r="B228" s="360"/>
      <c r="C228" s="360"/>
      <c r="D228" s="360"/>
      <c r="E228" s="360"/>
      <c r="F228" s="360"/>
      <c r="G228" s="295"/>
      <c r="H228" s="285"/>
      <c r="I228" s="284"/>
      <c r="J228" s="300"/>
      <c r="K228" s="349" t="s">
        <v>336</v>
      </c>
      <c r="L228" s="340"/>
      <c r="M228" s="468"/>
      <c r="N228" s="140"/>
      <c r="O228" s="370"/>
      <c r="P228" s="371"/>
      <c r="Q228" s="371"/>
      <c r="R228" s="372"/>
    </row>
    <row r="229" spans="1:18">
      <c r="A229" s="264"/>
      <c r="B229" s="360"/>
      <c r="C229" s="360"/>
      <c r="D229" s="360"/>
      <c r="E229" s="360"/>
      <c r="F229" s="360"/>
      <c r="G229" s="295"/>
      <c r="H229" s="285"/>
      <c r="I229" s="284"/>
      <c r="J229" s="300"/>
      <c r="K229" s="342"/>
      <c r="L229" s="340"/>
      <c r="M229" s="468"/>
      <c r="N229" s="140"/>
      <c r="O229" s="370"/>
      <c r="P229" s="371"/>
      <c r="Q229" s="371"/>
      <c r="R229" s="372"/>
    </row>
    <row r="230" spans="1:18">
      <c r="A230" s="264"/>
      <c r="B230" s="355"/>
      <c r="C230" s="356"/>
      <c r="D230" s="357"/>
      <c r="E230" s="358"/>
      <c r="F230" s="359"/>
      <c r="G230" s="295" t="s">
        <v>263</v>
      </c>
      <c r="H230" s="291">
        <f>SUM(Fehlerkontrolle!R33)</f>
        <v>-1</v>
      </c>
      <c r="I230" s="282"/>
      <c r="J230" s="299" t="s">
        <v>157</v>
      </c>
      <c r="K230" s="349" t="s">
        <v>338</v>
      </c>
      <c r="L230" s="339"/>
      <c r="M230" s="468"/>
      <c r="N230" s="140"/>
      <c r="O230" s="370"/>
      <c r="P230" s="371"/>
      <c r="Q230" s="371"/>
      <c r="R230" s="372"/>
    </row>
    <row r="231" spans="1:18" ht="38.25">
      <c r="A231" s="264"/>
      <c r="B231" s="360"/>
      <c r="C231" s="360"/>
      <c r="D231" s="360"/>
      <c r="E231" s="360"/>
      <c r="F231" s="360"/>
      <c r="G231" s="295"/>
      <c r="H231" s="285"/>
      <c r="I231" s="284"/>
      <c r="J231" s="301"/>
      <c r="K231" s="349" t="s">
        <v>708</v>
      </c>
      <c r="L231" s="340"/>
      <c r="M231" s="468"/>
      <c r="N231" s="140"/>
      <c r="O231" s="370"/>
      <c r="P231" s="371"/>
      <c r="Q231" s="371"/>
      <c r="R231" s="372"/>
    </row>
    <row r="232" spans="1:18">
      <c r="A232" s="264"/>
      <c r="B232" s="360"/>
      <c r="C232" s="360"/>
      <c r="D232" s="360"/>
      <c r="E232" s="360"/>
      <c r="F232" s="360"/>
      <c r="G232" s="295"/>
      <c r="H232" s="285"/>
      <c r="I232" s="284"/>
      <c r="J232" s="301"/>
      <c r="K232" s="342"/>
      <c r="L232" s="340"/>
      <c r="M232" s="468"/>
      <c r="N232" s="140"/>
      <c r="O232" s="370"/>
      <c r="P232" s="371"/>
      <c r="Q232" s="371"/>
      <c r="R232" s="372"/>
    </row>
    <row r="233" spans="1:18">
      <c r="A233" s="264"/>
      <c r="B233" s="355"/>
      <c r="C233" s="356"/>
      <c r="D233" s="357"/>
      <c r="E233" s="358"/>
      <c r="F233" s="359"/>
      <c r="G233" s="295" t="s">
        <v>263</v>
      </c>
      <c r="H233" s="291">
        <f>SUM(Fehlerkontrolle!R34)</f>
        <v>-1</v>
      </c>
      <c r="I233" s="284"/>
      <c r="J233" s="299" t="s">
        <v>158</v>
      </c>
      <c r="K233" s="349" t="s">
        <v>339</v>
      </c>
      <c r="L233" s="340"/>
      <c r="M233" s="468"/>
      <c r="N233" s="140"/>
      <c r="O233" s="370"/>
      <c r="P233" s="371"/>
      <c r="Q233" s="371"/>
      <c r="R233" s="372"/>
    </row>
    <row r="234" spans="1:18" ht="25.5">
      <c r="A234" s="264"/>
      <c r="B234" s="360"/>
      <c r="C234" s="360"/>
      <c r="D234" s="360"/>
      <c r="E234" s="360"/>
      <c r="F234" s="360"/>
      <c r="G234" s="295"/>
      <c r="H234" s="285"/>
      <c r="I234" s="284"/>
      <c r="J234" s="301"/>
      <c r="K234" s="349" t="s">
        <v>340</v>
      </c>
      <c r="L234" s="340"/>
      <c r="M234" s="468"/>
      <c r="N234" s="140"/>
      <c r="O234" s="370"/>
      <c r="P234" s="371"/>
      <c r="Q234" s="371"/>
      <c r="R234" s="372"/>
    </row>
    <row r="235" spans="1:18">
      <c r="A235" s="264"/>
      <c r="B235" s="360"/>
      <c r="C235" s="360"/>
      <c r="D235" s="360"/>
      <c r="E235" s="360"/>
      <c r="F235" s="360"/>
      <c r="G235" s="295"/>
      <c r="H235" s="285"/>
      <c r="I235" s="284"/>
      <c r="J235" s="301"/>
      <c r="K235" s="342"/>
      <c r="L235" s="340"/>
      <c r="M235" s="468"/>
      <c r="N235" s="140"/>
      <c r="O235" s="370"/>
      <c r="P235" s="371"/>
      <c r="Q235" s="371"/>
      <c r="R235" s="372"/>
    </row>
    <row r="236" spans="1:18">
      <c r="A236" s="264"/>
      <c r="B236" s="355"/>
      <c r="C236" s="356"/>
      <c r="D236" s="357"/>
      <c r="E236" s="358"/>
      <c r="F236" s="359"/>
      <c r="G236" s="295" t="s">
        <v>263</v>
      </c>
      <c r="H236" s="291">
        <f>SUM(Fehlerkontrolle!R35)</f>
        <v>-3</v>
      </c>
      <c r="I236" s="282"/>
      <c r="J236" s="299" t="s">
        <v>159</v>
      </c>
      <c r="K236" s="349" t="s">
        <v>341</v>
      </c>
      <c r="L236" s="339"/>
      <c r="M236" s="468"/>
      <c r="N236" s="140"/>
      <c r="O236" s="370"/>
      <c r="P236" s="371"/>
      <c r="Q236" s="371"/>
      <c r="R236" s="372"/>
    </row>
    <row r="237" spans="1:18">
      <c r="A237" s="264"/>
      <c r="B237" s="360"/>
      <c r="C237" s="360"/>
      <c r="D237" s="360"/>
      <c r="E237" s="360"/>
      <c r="F237" s="360"/>
      <c r="G237" s="295"/>
      <c r="H237" s="285"/>
      <c r="I237" s="284"/>
      <c r="J237" s="300"/>
      <c r="K237" s="349" t="s">
        <v>342</v>
      </c>
      <c r="L237" s="340"/>
      <c r="M237" s="468"/>
      <c r="N237" s="140"/>
      <c r="O237" s="370"/>
      <c r="P237" s="371"/>
      <c r="Q237" s="371"/>
      <c r="R237" s="372"/>
    </row>
    <row r="238" spans="1:18">
      <c r="A238" s="264"/>
      <c r="B238" s="360"/>
      <c r="C238" s="360"/>
      <c r="D238" s="360"/>
      <c r="E238" s="360"/>
      <c r="F238" s="360"/>
      <c r="G238" s="295"/>
      <c r="H238" s="285"/>
      <c r="I238" s="284"/>
      <c r="J238" s="300"/>
      <c r="K238" s="342"/>
      <c r="L238" s="340"/>
      <c r="M238" s="468"/>
      <c r="N238" s="140"/>
      <c r="O238" s="370"/>
      <c r="P238" s="371"/>
      <c r="Q238" s="371"/>
      <c r="R238" s="372"/>
    </row>
    <row r="239" spans="1:18">
      <c r="A239" s="264"/>
      <c r="B239" s="355"/>
      <c r="C239" s="356"/>
      <c r="D239" s="357"/>
      <c r="E239" s="358"/>
      <c r="F239" s="359"/>
      <c r="G239" s="295" t="s">
        <v>263</v>
      </c>
      <c r="H239" s="291"/>
      <c r="I239" s="284"/>
      <c r="J239" s="315" t="s">
        <v>140</v>
      </c>
      <c r="K239" s="344" t="s">
        <v>344</v>
      </c>
      <c r="L239" s="340"/>
      <c r="M239" s="468"/>
      <c r="N239" s="140"/>
      <c r="O239" s="370"/>
      <c r="P239" s="371"/>
      <c r="Q239" s="371"/>
      <c r="R239" s="372"/>
    </row>
    <row r="240" spans="1:18" ht="25.5">
      <c r="A240" s="264"/>
      <c r="B240" s="360"/>
      <c r="C240" s="360"/>
      <c r="D240" s="360"/>
      <c r="E240" s="360"/>
      <c r="F240" s="360"/>
      <c r="G240" s="295"/>
      <c r="H240" s="285"/>
      <c r="I240" s="284"/>
      <c r="J240" s="301"/>
      <c r="K240" s="344" t="s">
        <v>345</v>
      </c>
      <c r="L240" s="340"/>
      <c r="M240" s="468"/>
      <c r="N240" s="140"/>
      <c r="O240" s="370"/>
      <c r="P240" s="371"/>
      <c r="Q240" s="371"/>
      <c r="R240" s="372"/>
    </row>
    <row r="241" spans="1:18">
      <c r="A241" s="264"/>
      <c r="B241" s="360"/>
      <c r="C241" s="360"/>
      <c r="D241" s="360"/>
      <c r="E241" s="360"/>
      <c r="F241" s="360"/>
      <c r="G241" s="295"/>
      <c r="H241" s="285"/>
      <c r="I241" s="284"/>
      <c r="J241" s="301"/>
      <c r="K241" s="342"/>
      <c r="L241" s="340"/>
      <c r="M241" s="468"/>
      <c r="N241" s="140"/>
      <c r="O241" s="370"/>
      <c r="P241" s="371"/>
      <c r="Q241" s="371"/>
      <c r="R241" s="372"/>
    </row>
    <row r="242" spans="1:18">
      <c r="A242" s="264"/>
      <c r="B242" s="355"/>
      <c r="C242" s="356"/>
      <c r="D242" s="357"/>
      <c r="E242" s="358"/>
      <c r="F242" s="359"/>
      <c r="G242" s="295" t="s">
        <v>263</v>
      </c>
      <c r="H242" s="285"/>
      <c r="I242" s="284"/>
      <c r="J242" s="315" t="s">
        <v>141</v>
      </c>
      <c r="K242" s="344" t="s">
        <v>343</v>
      </c>
      <c r="L242" s="340"/>
      <c r="M242" s="468"/>
      <c r="N242" s="140"/>
      <c r="O242" s="370"/>
      <c r="P242" s="371"/>
      <c r="Q242" s="371"/>
      <c r="R242" s="372"/>
    </row>
    <row r="243" spans="1:18">
      <c r="A243" s="264"/>
      <c r="B243" s="360"/>
      <c r="C243" s="360"/>
      <c r="D243" s="360"/>
      <c r="E243" s="360"/>
      <c r="F243" s="360"/>
      <c r="G243" s="295"/>
      <c r="H243" s="285"/>
      <c r="I243" s="284"/>
      <c r="J243" s="301"/>
      <c r="K243" s="342"/>
      <c r="L243" s="340"/>
      <c r="M243" s="468"/>
      <c r="N243" s="140"/>
      <c r="O243" s="370"/>
      <c r="P243" s="371"/>
      <c r="Q243" s="371"/>
      <c r="R243" s="372"/>
    </row>
    <row r="244" spans="1:18">
      <c r="A244" s="264"/>
      <c r="B244" s="360"/>
      <c r="C244" s="360"/>
      <c r="D244" s="360"/>
      <c r="E244" s="360"/>
      <c r="F244" s="360"/>
      <c r="G244" s="295"/>
      <c r="H244" s="291">
        <f>SUM(Fehlerkontrolle!R36)</f>
        <v>-7</v>
      </c>
      <c r="I244" s="282"/>
      <c r="J244" s="299" t="s">
        <v>160</v>
      </c>
      <c r="K244" s="349" t="s">
        <v>709</v>
      </c>
      <c r="L244" s="339"/>
      <c r="M244" s="468"/>
      <c r="N244" s="140"/>
      <c r="O244" s="370"/>
      <c r="P244" s="371"/>
      <c r="Q244" s="371"/>
      <c r="R244" s="372"/>
    </row>
    <row r="245" spans="1:18" ht="25.5">
      <c r="A245" s="264"/>
      <c r="B245" s="360"/>
      <c r="C245" s="360"/>
      <c r="D245" s="360"/>
      <c r="E245" s="360"/>
      <c r="F245" s="360"/>
      <c r="G245" s="320"/>
      <c r="H245" s="320"/>
      <c r="I245" s="320"/>
      <c r="J245" s="320"/>
      <c r="K245" s="349" t="s">
        <v>640</v>
      </c>
      <c r="L245" s="339"/>
      <c r="M245" s="468"/>
      <c r="N245" s="140"/>
      <c r="O245" s="370"/>
      <c r="P245" s="371"/>
      <c r="Q245" s="371"/>
      <c r="R245" s="372"/>
    </row>
    <row r="246" spans="1:18" ht="25.5">
      <c r="A246" s="264"/>
      <c r="B246" s="360"/>
      <c r="C246" s="360"/>
      <c r="D246" s="360"/>
      <c r="E246" s="360"/>
      <c r="F246" s="360"/>
      <c r="G246" s="295"/>
      <c r="H246" s="291"/>
      <c r="I246" s="282"/>
      <c r="J246" s="299"/>
      <c r="K246" s="344" t="s">
        <v>101</v>
      </c>
      <c r="L246" s="339"/>
      <c r="M246" s="468"/>
      <c r="N246" s="140"/>
      <c r="O246" s="370"/>
      <c r="P246" s="371"/>
      <c r="Q246" s="371"/>
      <c r="R246" s="372"/>
    </row>
    <row r="247" spans="1:18">
      <c r="A247" s="264"/>
      <c r="B247" s="360"/>
      <c r="C247" s="360"/>
      <c r="D247" s="360"/>
      <c r="E247" s="360"/>
      <c r="F247" s="360"/>
      <c r="G247" s="295"/>
      <c r="H247" s="285"/>
      <c r="I247" s="284"/>
      <c r="J247" s="300"/>
      <c r="K247" s="342"/>
      <c r="L247" s="340"/>
      <c r="M247" s="468"/>
      <c r="N247" s="140"/>
      <c r="O247" s="370"/>
      <c r="P247" s="371"/>
      <c r="Q247" s="371"/>
      <c r="R247" s="372"/>
    </row>
    <row r="248" spans="1:18">
      <c r="A248" s="264"/>
      <c r="B248" s="355"/>
      <c r="C248" s="356"/>
      <c r="D248" s="357"/>
      <c r="E248" s="358"/>
      <c r="F248" s="359"/>
      <c r="G248" s="295" t="s">
        <v>263</v>
      </c>
      <c r="H248" s="285"/>
      <c r="I248" s="284"/>
      <c r="J248" s="301" t="s">
        <v>148</v>
      </c>
      <c r="K248" s="344" t="s">
        <v>298</v>
      </c>
      <c r="L248" s="340"/>
      <c r="M248" s="468"/>
      <c r="N248" s="140"/>
      <c r="O248" s="370"/>
      <c r="P248" s="371"/>
      <c r="Q248" s="371"/>
      <c r="R248" s="372"/>
    </row>
    <row r="249" spans="1:18">
      <c r="A249" s="264"/>
      <c r="B249" s="360"/>
      <c r="C249" s="360"/>
      <c r="D249" s="360"/>
      <c r="E249" s="360"/>
      <c r="F249" s="360"/>
      <c r="G249" s="295"/>
      <c r="H249" s="285"/>
      <c r="I249" s="284"/>
      <c r="J249" s="301"/>
      <c r="K249" s="344" t="s">
        <v>521</v>
      </c>
      <c r="L249" s="340"/>
      <c r="M249" s="468"/>
      <c r="N249" s="140"/>
      <c r="O249" s="370"/>
      <c r="P249" s="371"/>
      <c r="Q249" s="371"/>
      <c r="R249" s="372"/>
    </row>
    <row r="250" spans="1:18">
      <c r="A250" s="264"/>
      <c r="B250" s="360"/>
      <c r="C250" s="360"/>
      <c r="D250" s="360"/>
      <c r="E250" s="360"/>
      <c r="F250" s="360"/>
      <c r="G250" s="295"/>
      <c r="H250" s="285"/>
      <c r="I250" s="284"/>
      <c r="J250" s="301"/>
      <c r="K250" s="342"/>
      <c r="L250" s="340"/>
      <c r="M250" s="468"/>
      <c r="N250" s="140"/>
      <c r="O250" s="370"/>
      <c r="P250" s="371"/>
      <c r="Q250" s="371"/>
      <c r="R250" s="372"/>
    </row>
    <row r="251" spans="1:18">
      <c r="A251" s="264"/>
      <c r="B251" s="355"/>
      <c r="C251" s="356"/>
      <c r="D251" s="357"/>
      <c r="E251" s="358"/>
      <c r="F251" s="359"/>
      <c r="G251" s="295" t="s">
        <v>263</v>
      </c>
      <c r="H251" s="285"/>
      <c r="I251" s="284"/>
      <c r="J251" s="301" t="s">
        <v>141</v>
      </c>
      <c r="K251" s="344" t="s">
        <v>296</v>
      </c>
      <c r="L251" s="340"/>
      <c r="M251" s="468"/>
      <c r="N251" s="140"/>
      <c r="O251" s="370"/>
      <c r="P251" s="371"/>
      <c r="Q251" s="371"/>
      <c r="R251" s="372"/>
    </row>
    <row r="252" spans="1:18">
      <c r="A252" s="264"/>
      <c r="B252" s="360"/>
      <c r="C252" s="360"/>
      <c r="D252" s="360"/>
      <c r="E252" s="360"/>
      <c r="F252" s="360"/>
      <c r="G252" s="295"/>
      <c r="H252" s="285"/>
      <c r="I252" s="284"/>
      <c r="J252" s="301"/>
      <c r="K252" s="344" t="s">
        <v>297</v>
      </c>
      <c r="L252" s="340"/>
      <c r="M252" s="468"/>
      <c r="N252" s="140"/>
      <c r="O252" s="370"/>
      <c r="P252" s="371"/>
      <c r="Q252" s="371"/>
      <c r="R252" s="372"/>
    </row>
    <row r="253" spans="1:18">
      <c r="A253" s="264"/>
      <c r="B253" s="360"/>
      <c r="C253" s="360"/>
      <c r="D253" s="360"/>
      <c r="E253" s="360"/>
      <c r="F253" s="360"/>
      <c r="G253" s="295"/>
      <c r="H253" s="285"/>
      <c r="I253" s="284"/>
      <c r="J253" s="301"/>
      <c r="K253" s="342"/>
      <c r="L253" s="340"/>
      <c r="M253" s="468"/>
      <c r="N253" s="140"/>
      <c r="O253" s="370"/>
      <c r="P253" s="371"/>
      <c r="Q253" s="371"/>
      <c r="R253" s="372"/>
    </row>
    <row r="254" spans="1:18">
      <c r="A254" s="264"/>
      <c r="B254" s="355"/>
      <c r="C254" s="356"/>
      <c r="D254" s="357"/>
      <c r="E254" s="358"/>
      <c r="F254" s="359"/>
      <c r="G254" s="295" t="s">
        <v>263</v>
      </c>
      <c r="H254" s="285"/>
      <c r="I254" s="284"/>
      <c r="J254" s="301" t="s">
        <v>142</v>
      </c>
      <c r="K254" s="344" t="s">
        <v>295</v>
      </c>
      <c r="L254" s="340"/>
      <c r="M254" s="468"/>
      <c r="N254" s="140"/>
      <c r="O254" s="370"/>
      <c r="P254" s="371"/>
      <c r="Q254" s="371"/>
      <c r="R254" s="372"/>
    </row>
    <row r="255" spans="1:18">
      <c r="A255" s="264"/>
      <c r="B255" s="360"/>
      <c r="C255" s="360"/>
      <c r="D255" s="360"/>
      <c r="E255" s="360"/>
      <c r="F255" s="360"/>
      <c r="G255" s="295"/>
      <c r="H255" s="285"/>
      <c r="I255" s="284"/>
      <c r="J255" s="301"/>
      <c r="K255" s="344" t="s">
        <v>711</v>
      </c>
      <c r="L255" s="340"/>
      <c r="M255" s="468"/>
      <c r="N255" s="140"/>
      <c r="O255" s="370"/>
      <c r="P255" s="371"/>
      <c r="Q255" s="371"/>
      <c r="R255" s="372"/>
    </row>
    <row r="256" spans="1:18">
      <c r="A256" s="264"/>
      <c r="B256" s="360"/>
      <c r="C256" s="360"/>
      <c r="D256" s="360"/>
      <c r="E256" s="360"/>
      <c r="F256" s="360"/>
      <c r="G256" s="295"/>
      <c r="H256" s="285"/>
      <c r="I256" s="284"/>
      <c r="J256" s="301"/>
      <c r="K256" s="342"/>
      <c r="L256" s="340"/>
      <c r="M256" s="468"/>
      <c r="N256" s="140"/>
      <c r="O256" s="370"/>
      <c r="P256" s="371"/>
      <c r="Q256" s="371"/>
      <c r="R256" s="372"/>
    </row>
    <row r="257" spans="1:18">
      <c r="A257" s="264"/>
      <c r="B257" s="355"/>
      <c r="C257" s="356"/>
      <c r="D257" s="357"/>
      <c r="E257" s="358"/>
      <c r="F257" s="359"/>
      <c r="G257" s="295" t="s">
        <v>263</v>
      </c>
      <c r="H257" s="285"/>
      <c r="I257" s="284"/>
      <c r="J257" s="301" t="s">
        <v>143</v>
      </c>
      <c r="K257" s="344" t="s">
        <v>294</v>
      </c>
      <c r="L257" s="340"/>
      <c r="M257" s="468"/>
      <c r="N257" s="140"/>
      <c r="O257" s="370"/>
      <c r="P257" s="371"/>
      <c r="Q257" s="371"/>
      <c r="R257" s="372"/>
    </row>
    <row r="258" spans="1:18" ht="25.5">
      <c r="A258" s="264"/>
      <c r="B258" s="360"/>
      <c r="C258" s="360"/>
      <c r="D258" s="360"/>
      <c r="E258" s="360"/>
      <c r="F258" s="360"/>
      <c r="G258" s="295"/>
      <c r="H258" s="285"/>
      <c r="I258" s="284"/>
      <c r="J258" s="301"/>
      <c r="K258" s="344" t="s">
        <v>710</v>
      </c>
      <c r="L258" s="340"/>
      <c r="M258" s="468"/>
      <c r="N258" s="140"/>
      <c r="O258" s="370"/>
      <c r="P258" s="371"/>
      <c r="Q258" s="371"/>
      <c r="R258" s="372"/>
    </row>
    <row r="259" spans="1:18">
      <c r="A259" s="264"/>
      <c r="B259" s="360"/>
      <c r="C259" s="360"/>
      <c r="D259" s="360"/>
      <c r="E259" s="360"/>
      <c r="F259" s="360"/>
      <c r="G259" s="295"/>
      <c r="H259" s="285"/>
      <c r="I259" s="284"/>
      <c r="J259" s="301"/>
      <c r="K259" s="342"/>
      <c r="L259" s="340"/>
      <c r="M259" s="468"/>
      <c r="N259" s="140"/>
      <c r="O259" s="370"/>
      <c r="P259" s="371"/>
      <c r="Q259" s="371"/>
      <c r="R259" s="372"/>
    </row>
    <row r="260" spans="1:18">
      <c r="A260" s="264"/>
      <c r="B260" s="355"/>
      <c r="C260" s="356"/>
      <c r="D260" s="357"/>
      <c r="E260" s="358"/>
      <c r="F260" s="359"/>
      <c r="G260" s="295" t="s">
        <v>263</v>
      </c>
      <c r="H260" s="285"/>
      <c r="I260" s="284"/>
      <c r="J260" s="301" t="s">
        <v>144</v>
      </c>
      <c r="K260" s="344" t="s">
        <v>292</v>
      </c>
      <c r="L260" s="340"/>
      <c r="M260" s="468"/>
      <c r="N260" s="140"/>
      <c r="O260" s="370"/>
      <c r="P260" s="371"/>
      <c r="Q260" s="371"/>
      <c r="R260" s="372"/>
    </row>
    <row r="261" spans="1:18" ht="25.5">
      <c r="A261" s="264"/>
      <c r="B261" s="360"/>
      <c r="C261" s="360"/>
      <c r="D261" s="360"/>
      <c r="E261" s="360"/>
      <c r="F261" s="360"/>
      <c r="G261" s="295"/>
      <c r="H261" s="285"/>
      <c r="I261" s="284"/>
      <c r="J261" s="301"/>
      <c r="K261" s="344" t="s">
        <v>293</v>
      </c>
      <c r="L261" s="340"/>
      <c r="M261" s="468"/>
      <c r="N261" s="140"/>
      <c r="O261" s="370"/>
      <c r="P261" s="371"/>
      <c r="Q261" s="371"/>
      <c r="R261" s="372"/>
    </row>
    <row r="262" spans="1:18">
      <c r="A262" s="264"/>
      <c r="B262" s="360"/>
      <c r="C262" s="360"/>
      <c r="D262" s="360"/>
      <c r="E262" s="360"/>
      <c r="F262" s="360"/>
      <c r="G262" s="295"/>
      <c r="H262" s="285"/>
      <c r="I262" s="284"/>
      <c r="J262" s="301"/>
      <c r="K262" s="342"/>
      <c r="L262" s="340"/>
      <c r="M262" s="468"/>
      <c r="N262" s="140"/>
      <c r="O262" s="370"/>
      <c r="P262" s="371"/>
      <c r="Q262" s="371"/>
      <c r="R262" s="372"/>
    </row>
    <row r="263" spans="1:18">
      <c r="A263" s="264"/>
      <c r="B263" s="355"/>
      <c r="C263" s="356"/>
      <c r="D263" s="357"/>
      <c r="E263" s="358"/>
      <c r="F263" s="359"/>
      <c r="G263" s="295" t="s">
        <v>263</v>
      </c>
      <c r="H263" s="285"/>
      <c r="I263" s="284"/>
      <c r="J263" s="301" t="s">
        <v>21</v>
      </c>
      <c r="K263" s="344" t="s">
        <v>290</v>
      </c>
      <c r="L263" s="340"/>
      <c r="M263" s="468"/>
      <c r="N263" s="140"/>
      <c r="O263" s="370"/>
      <c r="P263" s="371"/>
      <c r="Q263" s="371"/>
      <c r="R263" s="372"/>
    </row>
    <row r="264" spans="1:18" ht="51">
      <c r="A264" s="264"/>
      <c r="B264" s="360"/>
      <c r="C264" s="360"/>
      <c r="D264" s="360"/>
      <c r="E264" s="360"/>
      <c r="F264" s="360"/>
      <c r="G264" s="295"/>
      <c r="H264" s="285"/>
      <c r="I264" s="284"/>
      <c r="J264" s="301"/>
      <c r="K264" s="344" t="s">
        <v>291</v>
      </c>
      <c r="L264" s="340"/>
      <c r="M264" s="468"/>
      <c r="N264" s="140"/>
      <c r="O264" s="370"/>
      <c r="P264" s="371"/>
      <c r="Q264" s="371"/>
      <c r="R264" s="372"/>
    </row>
    <row r="265" spans="1:18">
      <c r="A265" s="264"/>
      <c r="B265" s="360"/>
      <c r="C265" s="360"/>
      <c r="D265" s="360"/>
      <c r="E265" s="360"/>
      <c r="F265" s="360"/>
      <c r="G265" s="295"/>
      <c r="H265" s="285"/>
      <c r="I265" s="284"/>
      <c r="J265" s="301"/>
      <c r="K265" s="342"/>
      <c r="L265" s="340"/>
      <c r="M265" s="468"/>
      <c r="N265" s="140"/>
      <c r="O265" s="370"/>
      <c r="P265" s="371"/>
      <c r="Q265" s="371"/>
      <c r="R265" s="372"/>
    </row>
    <row r="266" spans="1:18">
      <c r="A266" s="264"/>
      <c r="B266" s="355"/>
      <c r="C266" s="356"/>
      <c r="D266" s="357"/>
      <c r="E266" s="358"/>
      <c r="F266" s="359"/>
      <c r="G266" s="295" t="s">
        <v>263</v>
      </c>
      <c r="H266" s="285"/>
      <c r="I266" s="284"/>
      <c r="J266" s="301" t="s">
        <v>22</v>
      </c>
      <c r="K266" s="344" t="s">
        <v>288</v>
      </c>
      <c r="L266" s="340"/>
      <c r="M266" s="468"/>
      <c r="N266" s="140"/>
      <c r="O266" s="370"/>
      <c r="P266" s="371"/>
      <c r="Q266" s="371"/>
      <c r="R266" s="372"/>
    </row>
    <row r="267" spans="1:18" ht="51">
      <c r="A267" s="264"/>
      <c r="B267" s="360"/>
      <c r="C267" s="360"/>
      <c r="D267" s="360"/>
      <c r="E267" s="360"/>
      <c r="F267" s="360"/>
      <c r="G267" s="295"/>
      <c r="H267" s="285"/>
      <c r="I267" s="284"/>
      <c r="J267" s="301"/>
      <c r="K267" s="344" t="s">
        <v>289</v>
      </c>
      <c r="L267" s="340"/>
      <c r="M267" s="468"/>
      <c r="N267" s="140"/>
      <c r="O267" s="370"/>
      <c r="P267" s="371"/>
      <c r="Q267" s="371"/>
      <c r="R267" s="372"/>
    </row>
    <row r="268" spans="1:18">
      <c r="A268" s="264"/>
      <c r="B268" s="360"/>
      <c r="C268" s="360"/>
      <c r="D268" s="360"/>
      <c r="E268" s="360"/>
      <c r="F268" s="360"/>
      <c r="G268" s="295"/>
      <c r="H268" s="285"/>
      <c r="I268" s="284"/>
      <c r="J268" s="301"/>
      <c r="K268" s="342"/>
      <c r="L268" s="340"/>
      <c r="M268" s="468"/>
      <c r="N268" s="140"/>
      <c r="O268" s="370"/>
      <c r="P268" s="371"/>
      <c r="Q268" s="371"/>
      <c r="R268" s="372"/>
    </row>
    <row r="269" spans="1:18">
      <c r="A269" s="264"/>
      <c r="B269" s="360"/>
      <c r="C269" s="360"/>
      <c r="D269" s="360"/>
      <c r="E269" s="360"/>
      <c r="F269" s="360"/>
      <c r="G269" s="295"/>
      <c r="H269" s="291">
        <f>SUM(Fehlerkontrolle!R37)</f>
        <v>0</v>
      </c>
      <c r="I269" s="282"/>
      <c r="J269" s="283" t="s">
        <v>484</v>
      </c>
      <c r="K269" s="659" t="s">
        <v>268</v>
      </c>
      <c r="L269" s="339"/>
      <c r="M269" s="468"/>
      <c r="N269" s="140"/>
      <c r="O269" s="370"/>
      <c r="P269" s="371"/>
      <c r="Q269" s="371"/>
      <c r="R269" s="372"/>
    </row>
    <row r="270" spans="1:18">
      <c r="A270" s="264"/>
      <c r="B270" s="360"/>
      <c r="C270" s="360"/>
      <c r="D270" s="360"/>
      <c r="E270" s="360"/>
      <c r="F270" s="360"/>
      <c r="G270" s="295"/>
      <c r="H270" s="285"/>
      <c r="I270" s="284"/>
      <c r="J270" s="298"/>
      <c r="K270" s="660"/>
      <c r="L270" s="340"/>
      <c r="M270" s="468"/>
      <c r="N270" s="140"/>
      <c r="O270" s="370"/>
      <c r="P270" s="371"/>
      <c r="Q270" s="371"/>
      <c r="R270" s="372"/>
    </row>
    <row r="271" spans="1:18">
      <c r="A271" s="264"/>
      <c r="B271" s="355"/>
      <c r="C271" s="356"/>
      <c r="D271" s="357"/>
      <c r="E271" s="358"/>
      <c r="F271" s="359" t="s">
        <v>522</v>
      </c>
      <c r="G271" s="318" t="s">
        <v>263</v>
      </c>
      <c r="H271" s="285"/>
      <c r="I271" s="284"/>
      <c r="J271" s="321" t="s">
        <v>148</v>
      </c>
      <c r="K271" s="660"/>
      <c r="L271" s="340"/>
      <c r="M271" s="468"/>
      <c r="N271" s="140"/>
      <c r="O271" s="370"/>
      <c r="P271" s="371"/>
      <c r="Q271" s="371"/>
      <c r="R271" s="372"/>
    </row>
    <row r="272" spans="1:18">
      <c r="A272" s="264"/>
      <c r="B272" s="360"/>
      <c r="C272" s="360"/>
      <c r="D272" s="360"/>
      <c r="E272" s="360"/>
      <c r="F272" s="360"/>
      <c r="G272" s="317"/>
      <c r="H272" s="285"/>
      <c r="I272" s="284"/>
      <c r="J272" s="321"/>
      <c r="K272" s="660"/>
      <c r="L272" s="340"/>
      <c r="M272" s="468"/>
      <c r="N272" s="140"/>
      <c r="O272" s="370"/>
      <c r="P272" s="371"/>
      <c r="Q272" s="371"/>
      <c r="R272" s="372"/>
    </row>
    <row r="273" spans="1:18">
      <c r="A273" s="264"/>
      <c r="B273" s="360"/>
      <c r="C273" s="360"/>
      <c r="D273" s="360"/>
      <c r="E273" s="360"/>
      <c r="F273" s="360"/>
      <c r="G273" s="317"/>
      <c r="H273" s="285"/>
      <c r="I273" s="284"/>
      <c r="J273" s="321"/>
      <c r="K273" s="660"/>
      <c r="L273" s="340"/>
      <c r="M273" s="468"/>
      <c r="N273" s="140"/>
      <c r="O273" s="370"/>
      <c r="P273" s="371"/>
      <c r="Q273" s="371"/>
      <c r="R273" s="372"/>
    </row>
    <row r="274" spans="1:18">
      <c r="A274" s="264"/>
      <c r="B274" s="355"/>
      <c r="C274" s="356"/>
      <c r="D274" s="357"/>
      <c r="E274" s="358"/>
      <c r="F274" s="359" t="s">
        <v>522</v>
      </c>
      <c r="G274" s="661" t="s">
        <v>263</v>
      </c>
      <c r="H274" s="285"/>
      <c r="I274" s="284"/>
      <c r="J274" s="321" t="s">
        <v>149</v>
      </c>
      <c r="K274" s="660"/>
      <c r="L274" s="340"/>
      <c r="M274" s="468"/>
      <c r="N274" s="140"/>
      <c r="O274" s="370"/>
      <c r="P274" s="371"/>
      <c r="Q274" s="371"/>
      <c r="R274" s="372"/>
    </row>
    <row r="275" spans="1:18">
      <c r="A275" s="264"/>
      <c r="B275" s="362"/>
      <c r="C275" s="360"/>
      <c r="D275" s="360"/>
      <c r="E275" s="360"/>
      <c r="F275" s="360"/>
      <c r="G275" s="317"/>
      <c r="H275" s="285"/>
      <c r="I275" s="284"/>
      <c r="J275" s="321"/>
      <c r="K275" s="660"/>
      <c r="L275" s="340"/>
      <c r="M275" s="468"/>
      <c r="N275" s="140"/>
      <c r="O275" s="370"/>
      <c r="P275" s="371"/>
      <c r="Q275" s="371"/>
      <c r="R275" s="372"/>
    </row>
    <row r="276" spans="1:18">
      <c r="A276" s="264"/>
      <c r="B276" s="362"/>
      <c r="C276" s="360"/>
      <c r="D276" s="360"/>
      <c r="E276" s="360"/>
      <c r="F276" s="360"/>
      <c r="G276" s="317"/>
      <c r="H276" s="285"/>
      <c r="I276" s="284"/>
      <c r="J276" s="321"/>
      <c r="K276" s="660"/>
      <c r="L276" s="340"/>
      <c r="M276" s="468"/>
      <c r="N276" s="140"/>
      <c r="O276" s="370"/>
      <c r="P276" s="371"/>
      <c r="Q276" s="371"/>
      <c r="R276" s="372"/>
    </row>
    <row r="277" spans="1:18">
      <c r="A277" s="264"/>
      <c r="B277" s="355"/>
      <c r="C277" s="356"/>
      <c r="D277" s="357"/>
      <c r="E277" s="358"/>
      <c r="F277" s="359" t="s">
        <v>522</v>
      </c>
      <c r="G277" s="661" t="s">
        <v>263</v>
      </c>
      <c r="H277" s="285"/>
      <c r="I277" s="284"/>
      <c r="J277" s="321" t="s">
        <v>150</v>
      </c>
      <c r="K277" s="660"/>
      <c r="L277" s="340"/>
      <c r="M277" s="468"/>
      <c r="N277" s="140"/>
      <c r="O277" s="370"/>
      <c r="P277" s="371"/>
      <c r="Q277" s="371"/>
      <c r="R277" s="372"/>
    </row>
    <row r="278" spans="1:18">
      <c r="A278" s="264"/>
      <c r="B278" s="360"/>
      <c r="C278" s="360"/>
      <c r="D278" s="360"/>
      <c r="E278" s="360"/>
      <c r="F278" s="360"/>
      <c r="G278" s="317"/>
      <c r="H278" s="285"/>
      <c r="I278" s="284"/>
      <c r="J278" s="321"/>
      <c r="K278" s="660"/>
      <c r="L278" s="340"/>
      <c r="M278" s="468"/>
      <c r="N278" s="140"/>
      <c r="O278" s="370"/>
      <c r="P278" s="371"/>
      <c r="Q278" s="371"/>
      <c r="R278" s="372"/>
    </row>
    <row r="279" spans="1:18">
      <c r="A279" s="264"/>
      <c r="B279" s="360"/>
      <c r="C279" s="360"/>
      <c r="D279" s="360"/>
      <c r="E279" s="360"/>
      <c r="F279" s="360"/>
      <c r="G279" s="317"/>
      <c r="H279" s="285"/>
      <c r="I279" s="284"/>
      <c r="J279" s="321"/>
      <c r="K279" s="660"/>
      <c r="L279" s="340"/>
      <c r="M279" s="468"/>
      <c r="N279" s="140"/>
      <c r="O279" s="370"/>
      <c r="P279" s="371"/>
      <c r="Q279" s="371"/>
      <c r="R279" s="372"/>
    </row>
    <row r="280" spans="1:18">
      <c r="A280" s="264"/>
      <c r="B280" s="355"/>
      <c r="C280" s="356"/>
      <c r="D280" s="357"/>
      <c r="E280" s="358"/>
      <c r="F280" s="359" t="s">
        <v>522</v>
      </c>
      <c r="G280" s="661" t="s">
        <v>263</v>
      </c>
      <c r="H280" s="285"/>
      <c r="I280" s="284"/>
      <c r="J280" s="321" t="s">
        <v>151</v>
      </c>
      <c r="K280" s="660"/>
      <c r="L280" s="340"/>
      <c r="M280" s="468"/>
      <c r="N280" s="140"/>
      <c r="O280" s="370"/>
      <c r="P280" s="371"/>
      <c r="Q280" s="371"/>
      <c r="R280" s="372"/>
    </row>
    <row r="281" spans="1:18">
      <c r="A281" s="264"/>
      <c r="B281" s="360"/>
      <c r="C281" s="360"/>
      <c r="D281" s="360"/>
      <c r="E281" s="360"/>
      <c r="F281" s="360"/>
      <c r="G281" s="317"/>
      <c r="H281" s="285"/>
      <c r="I281" s="284"/>
      <c r="J281" s="321"/>
      <c r="K281" s="660"/>
      <c r="L281" s="340"/>
      <c r="M281" s="468"/>
      <c r="N281" s="140"/>
      <c r="O281" s="370"/>
      <c r="P281" s="371"/>
      <c r="Q281" s="371"/>
      <c r="R281" s="372"/>
    </row>
    <row r="282" spans="1:18">
      <c r="A282" s="264"/>
      <c r="B282" s="360"/>
      <c r="C282" s="360"/>
      <c r="D282" s="360"/>
      <c r="E282" s="360"/>
      <c r="F282" s="360"/>
      <c r="G282" s="317"/>
      <c r="H282" s="285"/>
      <c r="I282" s="284"/>
      <c r="J282" s="321"/>
      <c r="K282" s="660"/>
      <c r="L282" s="340"/>
      <c r="M282" s="468"/>
      <c r="N282" s="140"/>
      <c r="O282" s="370"/>
      <c r="P282" s="371"/>
      <c r="Q282" s="371"/>
      <c r="R282" s="372"/>
    </row>
    <row r="283" spans="1:18">
      <c r="A283" s="264"/>
      <c r="B283" s="355"/>
      <c r="C283" s="356"/>
      <c r="D283" s="357"/>
      <c r="E283" s="358"/>
      <c r="F283" s="359" t="s">
        <v>522</v>
      </c>
      <c r="G283" s="661" t="s">
        <v>263</v>
      </c>
      <c r="H283" s="285"/>
      <c r="I283" s="284"/>
      <c r="J283" s="321" t="s">
        <v>152</v>
      </c>
      <c r="K283" s="660"/>
      <c r="L283" s="340"/>
      <c r="M283" s="468"/>
      <c r="N283" s="140"/>
      <c r="O283" s="370"/>
      <c r="P283" s="371"/>
      <c r="Q283" s="371"/>
      <c r="R283" s="372"/>
    </row>
    <row r="284" spans="1:18">
      <c r="A284" s="264"/>
      <c r="B284" s="363"/>
      <c r="C284" s="363"/>
      <c r="D284" s="363"/>
      <c r="E284" s="363"/>
      <c r="F284" s="363"/>
      <c r="G284" s="295"/>
      <c r="H284" s="285"/>
      <c r="I284" s="284"/>
      <c r="J284" s="323"/>
      <c r="K284" s="660"/>
      <c r="L284" s="340"/>
      <c r="M284" s="468"/>
      <c r="N284" s="140"/>
      <c r="O284" s="370"/>
      <c r="P284" s="371"/>
      <c r="Q284" s="371"/>
      <c r="R284" s="372"/>
    </row>
    <row r="285" spans="1:18">
      <c r="A285" s="264"/>
      <c r="B285" s="363"/>
      <c r="C285" s="363"/>
      <c r="D285" s="363"/>
      <c r="E285" s="363"/>
      <c r="F285" s="363"/>
      <c r="G285" s="295"/>
      <c r="H285" s="285"/>
      <c r="I285" s="284"/>
      <c r="J285" s="298"/>
      <c r="K285" s="345"/>
      <c r="L285" s="339"/>
      <c r="M285" s="468"/>
      <c r="N285" s="140"/>
      <c r="O285" s="241"/>
      <c r="P285" s="242"/>
      <c r="Q285" s="242"/>
      <c r="R285" s="243"/>
    </row>
    <row r="286" spans="1:18">
      <c r="A286" s="264"/>
      <c r="B286" s="363"/>
      <c r="C286" s="363"/>
      <c r="D286" s="363"/>
      <c r="E286" s="363"/>
      <c r="F286" s="363"/>
      <c r="G286" s="295"/>
      <c r="H286" s="285"/>
      <c r="I286" s="284"/>
      <c r="J286" s="298"/>
      <c r="K286" s="345"/>
      <c r="L286" s="339"/>
      <c r="M286" s="468"/>
      <c r="N286" s="140"/>
      <c r="O286" s="241"/>
      <c r="P286" s="242"/>
      <c r="Q286" s="242"/>
      <c r="R286" s="243"/>
    </row>
    <row r="287" spans="1:18">
      <c r="A287" s="264"/>
      <c r="B287" s="363"/>
      <c r="C287" s="363"/>
      <c r="D287" s="363"/>
      <c r="E287" s="363"/>
      <c r="F287" s="363"/>
      <c r="G287" s="295"/>
      <c r="H287" s="285"/>
      <c r="I287" s="284"/>
      <c r="J287" s="298"/>
      <c r="K287" s="345"/>
      <c r="L287" s="339"/>
      <c r="M287" s="468"/>
      <c r="N287" s="140"/>
      <c r="O287" s="241"/>
      <c r="P287" s="242"/>
      <c r="Q287" s="242"/>
      <c r="R287" s="243"/>
    </row>
    <row r="288" spans="1:18" ht="18">
      <c r="A288" s="264"/>
      <c r="B288" s="496"/>
      <c r="C288" s="496"/>
      <c r="D288" s="496"/>
      <c r="E288" s="496"/>
      <c r="F288" s="496"/>
      <c r="G288" s="497"/>
      <c r="H288" s="498"/>
      <c r="I288" s="499"/>
      <c r="J288" s="500" t="s">
        <v>63</v>
      </c>
      <c r="K288" s="489" t="s">
        <v>226</v>
      </c>
      <c r="L288" s="490"/>
      <c r="M288" s="491"/>
      <c r="N288" s="501"/>
      <c r="O288" s="502"/>
      <c r="P288" s="503"/>
      <c r="Q288" s="503"/>
      <c r="R288" s="504"/>
    </row>
    <row r="289" spans="1:18">
      <c r="A289" s="264"/>
      <c r="B289" s="369"/>
      <c r="C289" s="369"/>
      <c r="D289" s="369"/>
      <c r="E289" s="369"/>
      <c r="F289" s="369"/>
      <c r="G289" s="275"/>
      <c r="H289" s="188"/>
      <c r="I289" s="194"/>
      <c r="J289" s="107"/>
      <c r="K289" s="205"/>
      <c r="L289" s="339"/>
      <c r="M289" s="468"/>
      <c r="N289" s="140"/>
      <c r="O289" s="241"/>
      <c r="P289" s="242"/>
      <c r="Q289" s="242"/>
      <c r="R289" s="243"/>
    </row>
    <row r="290" spans="1:18">
      <c r="A290" s="264"/>
      <c r="B290" s="369"/>
      <c r="C290" s="369"/>
      <c r="D290" s="369"/>
      <c r="E290" s="369"/>
      <c r="F290" s="369"/>
      <c r="G290" s="275"/>
      <c r="H290" s="188"/>
      <c r="I290" s="194"/>
      <c r="J290" s="107"/>
      <c r="K290" s="205"/>
      <c r="L290" s="339"/>
      <c r="M290" s="495"/>
      <c r="N290" s="140"/>
      <c r="O290" s="241"/>
      <c r="P290" s="242"/>
      <c r="Q290" s="242"/>
      <c r="R290" s="243"/>
    </row>
    <row r="291" spans="1:18">
      <c r="A291" s="264"/>
      <c r="B291" s="355"/>
      <c r="C291" s="356"/>
      <c r="D291" s="357"/>
      <c r="E291" s="358"/>
      <c r="F291" s="359"/>
      <c r="G291" s="295" t="s">
        <v>263</v>
      </c>
      <c r="H291" s="291">
        <f>SUM(Fehlerkontrolle!R39)</f>
        <v>-5</v>
      </c>
      <c r="I291" s="282"/>
      <c r="J291" s="306" t="s">
        <v>241</v>
      </c>
      <c r="K291" s="338" t="s">
        <v>227</v>
      </c>
      <c r="L291" s="339"/>
      <c r="M291" s="468"/>
      <c r="N291" s="140"/>
      <c r="O291" s="370"/>
      <c r="P291" s="371"/>
      <c r="Q291" s="371"/>
      <c r="R291" s="372"/>
    </row>
    <row r="292" spans="1:18">
      <c r="A292" s="264"/>
      <c r="B292" s="360"/>
      <c r="C292" s="360"/>
      <c r="D292" s="360"/>
      <c r="E292" s="360"/>
      <c r="F292" s="360"/>
      <c r="G292" s="295"/>
      <c r="H292" s="285"/>
      <c r="I292" s="284"/>
      <c r="J292" s="300"/>
      <c r="K292" s="342"/>
      <c r="L292" s="340"/>
      <c r="M292" s="468"/>
      <c r="N292" s="140"/>
      <c r="O292" s="370"/>
      <c r="P292" s="371"/>
      <c r="Q292" s="371"/>
      <c r="R292" s="372"/>
    </row>
    <row r="293" spans="1:18">
      <c r="A293" s="264"/>
      <c r="B293" s="355"/>
      <c r="C293" s="356"/>
      <c r="D293" s="357"/>
      <c r="E293" s="358"/>
      <c r="F293" s="359"/>
      <c r="G293" s="295" t="s">
        <v>263</v>
      </c>
      <c r="H293" s="285"/>
      <c r="I293" s="284"/>
      <c r="J293" s="301" t="s">
        <v>148</v>
      </c>
      <c r="K293" s="347" t="s">
        <v>517</v>
      </c>
      <c r="L293" s="340"/>
      <c r="M293" s="468"/>
      <c r="N293" s="140"/>
      <c r="O293" s="370"/>
      <c r="P293" s="371"/>
      <c r="Q293" s="371"/>
      <c r="R293" s="372"/>
    </row>
    <row r="294" spans="1:18">
      <c r="A294" s="264"/>
      <c r="B294" s="360"/>
      <c r="C294" s="360"/>
      <c r="D294" s="360"/>
      <c r="E294" s="360"/>
      <c r="F294" s="360"/>
      <c r="G294" s="295"/>
      <c r="H294" s="285"/>
      <c r="I294" s="284"/>
      <c r="J294" s="300"/>
      <c r="K294" s="342"/>
      <c r="L294" s="340"/>
      <c r="M294" s="468"/>
      <c r="N294" s="140"/>
      <c r="O294" s="370"/>
      <c r="P294" s="371"/>
      <c r="Q294" s="371"/>
      <c r="R294" s="372"/>
    </row>
    <row r="295" spans="1:18">
      <c r="A295" s="264"/>
      <c r="B295" s="355"/>
      <c r="C295" s="356"/>
      <c r="D295" s="357"/>
      <c r="E295" s="358"/>
      <c r="F295" s="359"/>
      <c r="G295" s="295" t="s">
        <v>263</v>
      </c>
      <c r="H295" s="285"/>
      <c r="I295" s="284"/>
      <c r="J295" s="315" t="s">
        <v>141</v>
      </c>
      <c r="K295" s="347" t="s">
        <v>712</v>
      </c>
      <c r="L295" s="340"/>
      <c r="M295" s="468"/>
      <c r="N295" s="140"/>
      <c r="O295" s="370"/>
      <c r="P295" s="371"/>
      <c r="Q295" s="371"/>
      <c r="R295" s="372"/>
    </row>
    <row r="296" spans="1:18">
      <c r="A296" s="264"/>
      <c r="B296" s="360"/>
      <c r="C296" s="360"/>
      <c r="D296" s="360"/>
      <c r="E296" s="360"/>
      <c r="F296" s="360"/>
      <c r="G296" s="295"/>
      <c r="H296" s="285"/>
      <c r="I296" s="284"/>
      <c r="J296" s="315"/>
      <c r="K296" s="342" t="s">
        <v>520</v>
      </c>
      <c r="L296" s="340"/>
      <c r="M296" s="468"/>
      <c r="N296" s="140"/>
      <c r="O296" s="370"/>
      <c r="P296" s="371"/>
      <c r="Q296" s="371"/>
      <c r="R296" s="372"/>
    </row>
    <row r="297" spans="1:18">
      <c r="A297" s="264"/>
      <c r="B297" s="360"/>
      <c r="C297" s="360"/>
      <c r="D297" s="360"/>
      <c r="E297" s="360"/>
      <c r="F297" s="360"/>
      <c r="G297" s="295"/>
      <c r="H297" s="285"/>
      <c r="I297" s="284"/>
      <c r="J297" s="315"/>
      <c r="K297" s="342"/>
      <c r="L297" s="340"/>
      <c r="M297" s="468"/>
      <c r="N297" s="140"/>
      <c r="O297" s="370"/>
      <c r="P297" s="371"/>
      <c r="Q297" s="371"/>
      <c r="R297" s="372"/>
    </row>
    <row r="298" spans="1:18">
      <c r="A298" s="264"/>
      <c r="B298" s="355"/>
      <c r="C298" s="356"/>
      <c r="D298" s="357"/>
      <c r="E298" s="358"/>
      <c r="F298" s="359"/>
      <c r="G298" s="295" t="s">
        <v>263</v>
      </c>
      <c r="H298" s="285"/>
      <c r="I298" s="284"/>
      <c r="J298" s="315" t="s">
        <v>142</v>
      </c>
      <c r="K298" s="344" t="s">
        <v>489</v>
      </c>
      <c r="L298" s="340"/>
      <c r="M298" s="468"/>
      <c r="N298" s="140"/>
      <c r="O298" s="370"/>
      <c r="P298" s="371"/>
      <c r="Q298" s="371"/>
      <c r="R298" s="372"/>
    </row>
    <row r="299" spans="1:18" ht="51">
      <c r="A299" s="264"/>
      <c r="B299" s="365"/>
      <c r="C299" s="365"/>
      <c r="D299" s="365"/>
      <c r="E299" s="365"/>
      <c r="F299" s="365"/>
      <c r="G299" s="295"/>
      <c r="H299" s="285"/>
      <c r="I299" s="284"/>
      <c r="J299" s="300"/>
      <c r="K299" s="344" t="s">
        <v>490</v>
      </c>
      <c r="L299" s="340"/>
      <c r="M299" s="468"/>
      <c r="N299" s="140"/>
      <c r="O299" s="370"/>
      <c r="P299" s="371"/>
      <c r="Q299" s="371"/>
      <c r="R299" s="372"/>
    </row>
    <row r="300" spans="1:18" ht="25.5">
      <c r="A300" s="264"/>
      <c r="B300" s="365"/>
      <c r="C300" s="365"/>
      <c r="D300" s="365"/>
      <c r="E300" s="365"/>
      <c r="F300" s="365"/>
      <c r="G300" s="295"/>
      <c r="H300" s="285"/>
      <c r="I300" s="284"/>
      <c r="J300" s="300"/>
      <c r="K300" s="341" t="s">
        <v>780</v>
      </c>
      <c r="L300" s="340"/>
      <c r="M300" s="468"/>
      <c r="N300" s="140"/>
      <c r="O300" s="370"/>
      <c r="P300" s="371"/>
      <c r="Q300" s="371"/>
      <c r="R300" s="372"/>
    </row>
    <row r="301" spans="1:18">
      <c r="A301" s="264"/>
      <c r="B301" s="365"/>
      <c r="C301" s="365"/>
      <c r="D301" s="365"/>
      <c r="E301" s="365"/>
      <c r="F301" s="365"/>
      <c r="G301" s="295"/>
      <c r="H301" s="285"/>
      <c r="I301" s="284"/>
      <c r="J301" s="300"/>
      <c r="K301" s="342"/>
      <c r="L301" s="340"/>
      <c r="M301" s="468"/>
      <c r="N301" s="140"/>
      <c r="O301" s="370"/>
      <c r="P301" s="371"/>
      <c r="Q301" s="371"/>
      <c r="R301" s="372"/>
    </row>
    <row r="302" spans="1:18">
      <c r="A302" s="264"/>
      <c r="B302" s="355"/>
      <c r="C302" s="356"/>
      <c r="D302" s="357"/>
      <c r="E302" s="358"/>
      <c r="F302" s="359"/>
      <c r="G302" s="295" t="s">
        <v>263</v>
      </c>
      <c r="H302" s="285"/>
      <c r="I302" s="284"/>
      <c r="J302" s="315" t="s">
        <v>143</v>
      </c>
      <c r="K302" s="347" t="s">
        <v>518</v>
      </c>
      <c r="L302" s="340"/>
      <c r="M302" s="468"/>
      <c r="N302" s="140"/>
      <c r="O302" s="370"/>
      <c r="P302" s="371"/>
      <c r="Q302" s="371"/>
      <c r="R302" s="372"/>
    </row>
    <row r="303" spans="1:18">
      <c r="A303" s="264"/>
      <c r="B303" s="360"/>
      <c r="C303" s="360"/>
      <c r="D303" s="360"/>
      <c r="E303" s="360"/>
      <c r="F303" s="360"/>
      <c r="G303" s="295"/>
      <c r="H303" s="285"/>
      <c r="I303" s="284"/>
      <c r="J303" s="301"/>
      <c r="K303" s="344" t="s">
        <v>519</v>
      </c>
      <c r="L303" s="340"/>
      <c r="M303" s="468"/>
      <c r="N303" s="140"/>
      <c r="O303" s="370"/>
      <c r="P303" s="371"/>
      <c r="Q303" s="371"/>
      <c r="R303" s="372"/>
    </row>
    <row r="304" spans="1:18">
      <c r="A304" s="264"/>
      <c r="B304" s="360"/>
      <c r="C304" s="360"/>
      <c r="D304" s="360"/>
      <c r="E304" s="360"/>
      <c r="F304" s="360"/>
      <c r="G304" s="295"/>
      <c r="H304" s="285"/>
      <c r="I304" s="284"/>
      <c r="J304" s="301"/>
      <c r="K304" s="342"/>
      <c r="L304" s="340"/>
      <c r="M304" s="468"/>
      <c r="N304" s="140"/>
      <c r="O304" s="370"/>
      <c r="P304" s="371"/>
      <c r="Q304" s="371"/>
      <c r="R304" s="372"/>
    </row>
    <row r="305" spans="1:18">
      <c r="A305" s="264"/>
      <c r="B305" s="360"/>
      <c r="C305" s="360"/>
      <c r="D305" s="360"/>
      <c r="E305" s="360"/>
      <c r="F305" s="360"/>
      <c r="G305" s="295"/>
      <c r="H305" s="291">
        <f>SUM(Fehlerkontrolle!R40)</f>
        <v>-9</v>
      </c>
      <c r="I305" s="282"/>
      <c r="J305" s="306" t="s">
        <v>74</v>
      </c>
      <c r="K305" s="338" t="s">
        <v>125</v>
      </c>
      <c r="L305" s="339"/>
      <c r="M305" s="468"/>
      <c r="N305" s="140"/>
      <c r="O305" s="370"/>
      <c r="P305" s="371"/>
      <c r="Q305" s="371"/>
      <c r="R305" s="372"/>
    </row>
    <row r="306" spans="1:18">
      <c r="A306" s="264"/>
      <c r="B306" s="360"/>
      <c r="C306" s="360"/>
      <c r="D306" s="360"/>
      <c r="E306" s="360"/>
      <c r="F306" s="360"/>
      <c r="G306" s="295"/>
      <c r="H306" s="285"/>
      <c r="I306" s="284"/>
      <c r="J306" s="300"/>
      <c r="K306" s="342"/>
      <c r="L306" s="340"/>
      <c r="M306" s="468"/>
      <c r="N306" s="140"/>
      <c r="O306" s="370"/>
      <c r="P306" s="371"/>
      <c r="Q306" s="371"/>
      <c r="R306" s="372"/>
    </row>
    <row r="307" spans="1:18">
      <c r="A307" s="264"/>
      <c r="B307" s="355"/>
      <c r="C307" s="356"/>
      <c r="D307" s="357"/>
      <c r="E307" s="358"/>
      <c r="F307" s="359"/>
      <c r="G307" s="295" t="s">
        <v>263</v>
      </c>
      <c r="H307" s="285"/>
      <c r="I307" s="284"/>
      <c r="J307" s="301" t="s">
        <v>148</v>
      </c>
      <c r="K307" s="344" t="s">
        <v>346</v>
      </c>
      <c r="L307" s="340"/>
      <c r="M307" s="468"/>
      <c r="N307" s="140"/>
      <c r="O307" s="370"/>
      <c r="P307" s="371"/>
      <c r="Q307" s="371"/>
      <c r="R307" s="372"/>
    </row>
    <row r="308" spans="1:18">
      <c r="A308" s="264"/>
      <c r="B308" s="360"/>
      <c r="C308" s="360"/>
      <c r="D308" s="360"/>
      <c r="E308" s="360"/>
      <c r="F308" s="360"/>
      <c r="G308" s="295"/>
      <c r="H308" s="285"/>
      <c r="I308" s="284"/>
      <c r="J308" s="301"/>
      <c r="K308" s="344" t="s">
        <v>713</v>
      </c>
      <c r="L308" s="340"/>
      <c r="M308" s="468"/>
      <c r="N308" s="140"/>
      <c r="O308" s="370"/>
      <c r="P308" s="371"/>
      <c r="Q308" s="371"/>
      <c r="R308" s="372"/>
    </row>
    <row r="309" spans="1:18">
      <c r="A309" s="264"/>
      <c r="B309" s="360"/>
      <c r="C309" s="360"/>
      <c r="D309" s="360"/>
      <c r="E309" s="360"/>
      <c r="F309" s="360"/>
      <c r="G309" s="295"/>
      <c r="H309" s="285"/>
      <c r="I309" s="284"/>
      <c r="J309" s="301"/>
      <c r="K309" s="344"/>
      <c r="L309" s="340"/>
      <c r="M309" s="468"/>
      <c r="N309" s="140"/>
      <c r="O309" s="370"/>
      <c r="P309" s="371"/>
      <c r="Q309" s="371"/>
      <c r="R309" s="372"/>
    </row>
    <row r="310" spans="1:18">
      <c r="A310" s="264"/>
      <c r="B310" s="355"/>
      <c r="C310" s="356"/>
      <c r="D310" s="357"/>
      <c r="E310" s="358"/>
      <c r="F310" s="359"/>
      <c r="G310" s="295" t="s">
        <v>263</v>
      </c>
      <c r="H310" s="285"/>
      <c r="I310" s="284"/>
      <c r="J310" s="301" t="s">
        <v>141</v>
      </c>
      <c r="K310" s="344" t="s">
        <v>714</v>
      </c>
      <c r="L310" s="340"/>
      <c r="M310" s="468"/>
      <c r="N310" s="140"/>
      <c r="O310" s="370"/>
      <c r="P310" s="371"/>
      <c r="Q310" s="371"/>
      <c r="R310" s="372"/>
    </row>
    <row r="311" spans="1:18">
      <c r="A311" s="264"/>
      <c r="B311" s="360"/>
      <c r="C311" s="360"/>
      <c r="D311" s="360"/>
      <c r="E311" s="360"/>
      <c r="F311" s="360"/>
      <c r="G311" s="295"/>
      <c r="H311" s="285"/>
      <c r="I311" s="284"/>
      <c r="J311" s="301"/>
      <c r="K311" s="342"/>
      <c r="L311" s="340"/>
      <c r="M311" s="468"/>
      <c r="N311" s="140"/>
      <c r="O311" s="370"/>
      <c r="P311" s="371"/>
      <c r="Q311" s="371"/>
      <c r="R311" s="372"/>
    </row>
    <row r="312" spans="1:18">
      <c r="A312" s="264"/>
      <c r="B312" s="355"/>
      <c r="C312" s="356"/>
      <c r="D312" s="357"/>
      <c r="E312" s="358"/>
      <c r="F312" s="359"/>
      <c r="G312" s="295" t="s">
        <v>263</v>
      </c>
      <c r="H312" s="285"/>
      <c r="I312" s="284"/>
      <c r="J312" s="301" t="s">
        <v>142</v>
      </c>
      <c r="K312" s="344" t="s">
        <v>347</v>
      </c>
      <c r="L312" s="340"/>
      <c r="M312" s="468"/>
      <c r="N312" s="140"/>
      <c r="O312" s="370"/>
      <c r="P312" s="371"/>
      <c r="Q312" s="371"/>
      <c r="R312" s="372"/>
    </row>
    <row r="313" spans="1:18" ht="25.5">
      <c r="A313" s="264"/>
      <c r="B313" s="360"/>
      <c r="C313" s="360"/>
      <c r="D313" s="360"/>
      <c r="E313" s="360"/>
      <c r="F313" s="360"/>
      <c r="G313" s="295"/>
      <c r="H313" s="285"/>
      <c r="I313" s="284"/>
      <c r="J313" s="301"/>
      <c r="K313" s="344" t="s">
        <v>348</v>
      </c>
      <c r="L313" s="340"/>
      <c r="M313" s="468"/>
      <c r="N313" s="140"/>
      <c r="O313" s="370"/>
      <c r="P313" s="371"/>
      <c r="Q313" s="371"/>
      <c r="R313" s="372"/>
    </row>
    <row r="314" spans="1:18">
      <c r="A314" s="264"/>
      <c r="B314" s="360"/>
      <c r="C314" s="360"/>
      <c r="D314" s="360"/>
      <c r="E314" s="360"/>
      <c r="F314" s="360"/>
      <c r="G314" s="295"/>
      <c r="H314" s="285"/>
      <c r="I314" s="284"/>
      <c r="J314" s="301"/>
      <c r="K314" s="344"/>
      <c r="L314" s="340"/>
      <c r="M314" s="468"/>
      <c r="N314" s="140"/>
      <c r="O314" s="370"/>
      <c r="P314" s="371"/>
      <c r="Q314" s="371"/>
      <c r="R314" s="372"/>
    </row>
    <row r="315" spans="1:18">
      <c r="A315" s="264"/>
      <c r="B315" s="355"/>
      <c r="C315" s="356"/>
      <c r="D315" s="357"/>
      <c r="E315" s="358"/>
      <c r="F315" s="359"/>
      <c r="G315" s="295" t="s">
        <v>263</v>
      </c>
      <c r="H315" s="285"/>
      <c r="I315" s="284"/>
      <c r="J315" s="301" t="s">
        <v>143</v>
      </c>
      <c r="K315" s="344" t="s">
        <v>349</v>
      </c>
      <c r="L315" s="340"/>
      <c r="M315" s="468"/>
      <c r="N315" s="140"/>
      <c r="O315" s="370"/>
      <c r="P315" s="371"/>
      <c r="Q315" s="371"/>
      <c r="R315" s="372"/>
    </row>
    <row r="316" spans="1:18">
      <c r="A316" s="264"/>
      <c r="B316" s="360"/>
      <c r="C316" s="360"/>
      <c r="D316" s="360"/>
      <c r="E316" s="360"/>
      <c r="F316" s="360"/>
      <c r="G316" s="295"/>
      <c r="H316" s="285"/>
      <c r="I316" s="284"/>
      <c r="J316" s="301"/>
      <c r="K316" s="342" t="s">
        <v>350</v>
      </c>
      <c r="L316" s="340"/>
      <c r="M316" s="468"/>
      <c r="N316" s="140"/>
      <c r="O316" s="370"/>
      <c r="P316" s="371"/>
      <c r="Q316" s="371"/>
      <c r="R316" s="372"/>
    </row>
    <row r="317" spans="1:18">
      <c r="A317" s="264"/>
      <c r="B317" s="360"/>
      <c r="C317" s="360"/>
      <c r="D317" s="360"/>
      <c r="E317" s="360"/>
      <c r="F317" s="360"/>
      <c r="G317" s="295"/>
      <c r="H317" s="285"/>
      <c r="I317" s="284"/>
      <c r="J317" s="301"/>
      <c r="K317" s="342"/>
      <c r="L317" s="340"/>
      <c r="M317" s="468"/>
      <c r="N317" s="140"/>
      <c r="O317" s="370"/>
      <c r="P317" s="371"/>
      <c r="Q317" s="371"/>
      <c r="R317" s="372"/>
    </row>
    <row r="318" spans="1:18">
      <c r="A318" s="264"/>
      <c r="B318" s="355"/>
      <c r="C318" s="356"/>
      <c r="D318" s="357"/>
      <c r="E318" s="358"/>
      <c r="F318" s="359"/>
      <c r="G318" s="295" t="s">
        <v>263</v>
      </c>
      <c r="H318" s="285"/>
      <c r="I318" s="284"/>
      <c r="J318" s="315" t="s">
        <v>21</v>
      </c>
      <c r="K318" s="344" t="s">
        <v>351</v>
      </c>
      <c r="L318" s="340"/>
      <c r="M318" s="468"/>
      <c r="N318" s="140"/>
      <c r="O318" s="370"/>
      <c r="P318" s="371"/>
      <c r="Q318" s="371"/>
      <c r="R318" s="372"/>
    </row>
    <row r="319" spans="1:18" ht="38.25">
      <c r="A319" s="264"/>
      <c r="B319" s="360"/>
      <c r="C319" s="360"/>
      <c r="D319" s="360"/>
      <c r="E319" s="360"/>
      <c r="F319" s="360"/>
      <c r="G319" s="295"/>
      <c r="H319" s="285"/>
      <c r="I319" s="284"/>
      <c r="J319" s="301"/>
      <c r="K319" s="344" t="s">
        <v>352</v>
      </c>
      <c r="L319" s="340"/>
      <c r="M319" s="468"/>
      <c r="N319" s="140"/>
      <c r="O319" s="370"/>
      <c r="P319" s="371"/>
      <c r="Q319" s="371"/>
      <c r="R319" s="372"/>
    </row>
    <row r="320" spans="1:18">
      <c r="A320" s="264"/>
      <c r="B320" s="360"/>
      <c r="C320" s="360"/>
      <c r="D320" s="360"/>
      <c r="E320" s="360"/>
      <c r="F320" s="360"/>
      <c r="G320" s="295"/>
      <c r="H320" s="285"/>
      <c r="I320" s="284"/>
      <c r="J320" s="301"/>
      <c r="K320" s="342"/>
      <c r="L320" s="340"/>
      <c r="M320" s="468"/>
      <c r="N320" s="140"/>
      <c r="O320" s="370"/>
      <c r="P320" s="371"/>
      <c r="Q320" s="371"/>
      <c r="R320" s="372"/>
    </row>
    <row r="321" spans="1:18">
      <c r="A321" s="264"/>
      <c r="B321" s="355"/>
      <c r="C321" s="356"/>
      <c r="D321" s="357"/>
      <c r="E321" s="358"/>
      <c r="F321" s="359"/>
      <c r="G321" s="295" t="s">
        <v>263</v>
      </c>
      <c r="H321" s="285"/>
      <c r="I321" s="284"/>
      <c r="J321" s="316" t="s">
        <v>353</v>
      </c>
      <c r="K321" s="344" t="s">
        <v>357</v>
      </c>
      <c r="L321" s="340"/>
      <c r="M321" s="468"/>
      <c r="N321" s="140"/>
      <c r="O321" s="370"/>
      <c r="P321" s="371"/>
      <c r="Q321" s="371"/>
      <c r="R321" s="372"/>
    </row>
    <row r="322" spans="1:18" ht="25.5">
      <c r="A322" s="264"/>
      <c r="B322" s="360"/>
      <c r="C322" s="360"/>
      <c r="D322" s="360"/>
      <c r="E322" s="360"/>
      <c r="F322" s="360"/>
      <c r="G322" s="295"/>
      <c r="H322" s="285"/>
      <c r="I322" s="284"/>
      <c r="J322" s="325"/>
      <c r="K322" s="344" t="s">
        <v>358</v>
      </c>
      <c r="L322" s="340"/>
      <c r="M322" s="468"/>
      <c r="N322" s="140"/>
      <c r="O322" s="370"/>
      <c r="P322" s="371"/>
      <c r="Q322" s="371"/>
      <c r="R322" s="372"/>
    </row>
    <row r="323" spans="1:18">
      <c r="A323" s="264"/>
      <c r="B323" s="360"/>
      <c r="C323" s="360"/>
      <c r="D323" s="360"/>
      <c r="E323" s="360"/>
      <c r="F323" s="360"/>
      <c r="G323" s="295"/>
      <c r="H323" s="285"/>
      <c r="I323" s="284"/>
      <c r="J323" s="325"/>
      <c r="K323" s="342"/>
      <c r="L323" s="340"/>
      <c r="M323" s="468"/>
      <c r="N323" s="140"/>
      <c r="O323" s="370"/>
      <c r="P323" s="371"/>
      <c r="Q323" s="371"/>
      <c r="R323" s="372"/>
    </row>
    <row r="324" spans="1:18">
      <c r="A324" s="264"/>
      <c r="B324" s="355"/>
      <c r="C324" s="356"/>
      <c r="D324" s="357"/>
      <c r="E324" s="358"/>
      <c r="F324" s="359"/>
      <c r="G324" s="295" t="s">
        <v>263</v>
      </c>
      <c r="H324" s="285"/>
      <c r="I324" s="284"/>
      <c r="J324" s="316" t="s">
        <v>354</v>
      </c>
      <c r="K324" s="344" t="s">
        <v>359</v>
      </c>
      <c r="L324" s="340"/>
      <c r="M324" s="468"/>
      <c r="N324" s="140"/>
      <c r="O324" s="370"/>
      <c r="P324" s="371"/>
      <c r="Q324" s="371"/>
      <c r="R324" s="372"/>
    </row>
    <row r="325" spans="1:18">
      <c r="A325" s="264"/>
      <c r="B325" s="360"/>
      <c r="C325" s="360"/>
      <c r="D325" s="360"/>
      <c r="E325" s="360"/>
      <c r="F325" s="360"/>
      <c r="G325" s="295"/>
      <c r="H325" s="285"/>
      <c r="I325" s="284"/>
      <c r="J325" s="325"/>
      <c r="K325" s="344" t="s">
        <v>360</v>
      </c>
      <c r="L325" s="340"/>
      <c r="M325" s="468"/>
      <c r="N325" s="140"/>
      <c r="O325" s="370"/>
      <c r="P325" s="371"/>
      <c r="Q325" s="371"/>
      <c r="R325" s="372"/>
    </row>
    <row r="326" spans="1:18">
      <c r="A326" s="264"/>
      <c r="B326" s="360"/>
      <c r="C326" s="360"/>
      <c r="D326" s="360"/>
      <c r="E326" s="360"/>
      <c r="F326" s="360"/>
      <c r="G326" s="295"/>
      <c r="H326" s="285"/>
      <c r="I326" s="284"/>
      <c r="J326" s="325"/>
      <c r="K326" s="344"/>
      <c r="L326" s="340"/>
      <c r="M326" s="468"/>
      <c r="N326" s="140"/>
      <c r="O326" s="370"/>
      <c r="P326" s="371"/>
      <c r="Q326" s="371"/>
      <c r="R326" s="372"/>
    </row>
    <row r="327" spans="1:18">
      <c r="A327" s="264"/>
      <c r="B327" s="355"/>
      <c r="C327" s="356"/>
      <c r="D327" s="357"/>
      <c r="E327" s="358"/>
      <c r="F327" s="359"/>
      <c r="G327" s="295" t="s">
        <v>263</v>
      </c>
      <c r="H327" s="285"/>
      <c r="I327" s="284"/>
      <c r="J327" s="316" t="s">
        <v>355</v>
      </c>
      <c r="K327" s="344" t="s">
        <v>361</v>
      </c>
      <c r="L327" s="340"/>
      <c r="M327" s="468"/>
      <c r="N327" s="140"/>
      <c r="O327" s="370"/>
      <c r="P327" s="371"/>
      <c r="Q327" s="371"/>
      <c r="R327" s="372"/>
    </row>
    <row r="328" spans="1:18">
      <c r="A328" s="264"/>
      <c r="B328" s="360"/>
      <c r="C328" s="360"/>
      <c r="D328" s="360"/>
      <c r="E328" s="360"/>
      <c r="F328" s="360"/>
      <c r="G328" s="295"/>
      <c r="H328" s="285"/>
      <c r="I328" s="284"/>
      <c r="J328" s="325"/>
      <c r="K328" s="344" t="s">
        <v>362</v>
      </c>
      <c r="L328" s="340"/>
      <c r="M328" s="468"/>
      <c r="N328" s="140"/>
      <c r="O328" s="370"/>
      <c r="P328" s="371"/>
      <c r="Q328" s="371"/>
      <c r="R328" s="372"/>
    </row>
    <row r="329" spans="1:18">
      <c r="A329" s="264"/>
      <c r="B329" s="360"/>
      <c r="C329" s="360"/>
      <c r="D329" s="360"/>
      <c r="E329" s="360"/>
      <c r="F329" s="360"/>
      <c r="G329" s="295"/>
      <c r="H329" s="285"/>
      <c r="I329" s="284"/>
      <c r="J329" s="325"/>
      <c r="K329" s="344"/>
      <c r="L329" s="340"/>
      <c r="M329" s="468"/>
      <c r="N329" s="140"/>
      <c r="O329" s="370"/>
      <c r="P329" s="371"/>
      <c r="Q329" s="371"/>
      <c r="R329" s="372"/>
    </row>
    <row r="330" spans="1:18">
      <c r="A330" s="264"/>
      <c r="B330" s="355"/>
      <c r="C330" s="356"/>
      <c r="D330" s="357"/>
      <c r="E330" s="358"/>
      <c r="F330" s="359"/>
      <c r="G330" s="295" t="s">
        <v>263</v>
      </c>
      <c r="H330" s="285"/>
      <c r="I330" s="284"/>
      <c r="J330" s="316" t="s">
        <v>356</v>
      </c>
      <c r="K330" s="344" t="s">
        <v>489</v>
      </c>
      <c r="L330" s="340"/>
      <c r="M330" s="468"/>
      <c r="N330" s="140"/>
      <c r="O330" s="370"/>
      <c r="P330" s="371"/>
      <c r="Q330" s="371"/>
      <c r="R330" s="372"/>
    </row>
    <row r="331" spans="1:18" ht="51">
      <c r="A331" s="264"/>
      <c r="B331" s="360"/>
      <c r="C331" s="360"/>
      <c r="D331" s="360"/>
      <c r="E331" s="360"/>
      <c r="F331" s="360"/>
      <c r="G331" s="295"/>
      <c r="H331" s="285"/>
      <c r="I331" s="284"/>
      <c r="J331" s="301"/>
      <c r="K331" s="344" t="s">
        <v>490</v>
      </c>
      <c r="L331" s="340"/>
      <c r="M331" s="468"/>
      <c r="N331" s="140"/>
      <c r="O331" s="370"/>
      <c r="P331" s="371"/>
      <c r="Q331" s="371"/>
      <c r="R331" s="372"/>
    </row>
    <row r="332" spans="1:18" ht="25.5">
      <c r="A332" s="264"/>
      <c r="B332" s="360"/>
      <c r="C332" s="360"/>
      <c r="D332" s="360"/>
      <c r="E332" s="360"/>
      <c r="F332" s="360"/>
      <c r="G332" s="295"/>
      <c r="H332" s="285"/>
      <c r="I332" s="284"/>
      <c r="J332" s="301"/>
      <c r="K332" s="341" t="s">
        <v>780</v>
      </c>
      <c r="L332" s="340"/>
      <c r="M332" s="468"/>
      <c r="N332" s="140"/>
      <c r="O332" s="370"/>
      <c r="P332" s="371"/>
      <c r="Q332" s="371"/>
      <c r="R332" s="372"/>
    </row>
    <row r="333" spans="1:18">
      <c r="A333" s="264"/>
      <c r="B333" s="360"/>
      <c r="C333" s="360"/>
      <c r="D333" s="360"/>
      <c r="E333" s="360"/>
      <c r="F333" s="360"/>
      <c r="G333" s="295"/>
      <c r="H333" s="285"/>
      <c r="I333" s="284"/>
      <c r="J333" s="301"/>
      <c r="K333" s="344"/>
      <c r="L333" s="340"/>
      <c r="M333" s="468"/>
      <c r="N333" s="140"/>
      <c r="O333" s="370"/>
      <c r="P333" s="371"/>
      <c r="Q333" s="371"/>
      <c r="R333" s="372"/>
    </row>
    <row r="334" spans="1:18">
      <c r="A334" s="264"/>
      <c r="B334" s="360"/>
      <c r="C334" s="360"/>
      <c r="D334" s="360"/>
      <c r="E334" s="360"/>
      <c r="F334" s="360"/>
      <c r="G334" s="295"/>
      <c r="H334" s="285"/>
      <c r="I334" s="284"/>
      <c r="J334" s="301"/>
      <c r="K334" s="342"/>
      <c r="L334" s="340"/>
      <c r="M334" s="468"/>
      <c r="N334" s="140"/>
      <c r="O334" s="370"/>
      <c r="P334" s="371"/>
      <c r="Q334" s="371"/>
      <c r="R334" s="372"/>
    </row>
    <row r="335" spans="1:18">
      <c r="A335" s="264"/>
      <c r="B335" s="360"/>
      <c r="C335" s="360"/>
      <c r="D335" s="360"/>
      <c r="E335" s="360"/>
      <c r="F335" s="360"/>
      <c r="G335" s="295"/>
      <c r="H335" s="291">
        <f>SUM(Fehlerkontrolle!R41)</f>
        <v>0</v>
      </c>
      <c r="I335" s="282"/>
      <c r="J335" s="283" t="s">
        <v>87</v>
      </c>
      <c r="K335" s="659" t="s">
        <v>268</v>
      </c>
      <c r="L335" s="339"/>
      <c r="M335" s="468"/>
      <c r="N335" s="140"/>
      <c r="O335" s="370"/>
      <c r="P335" s="371"/>
      <c r="Q335" s="371"/>
      <c r="R335" s="372"/>
    </row>
    <row r="336" spans="1:18">
      <c r="A336" s="264"/>
      <c r="B336" s="360"/>
      <c r="C336" s="360"/>
      <c r="D336" s="360"/>
      <c r="E336" s="360"/>
      <c r="F336" s="360"/>
      <c r="G336" s="295"/>
      <c r="H336" s="285"/>
      <c r="I336" s="284"/>
      <c r="J336" s="298"/>
      <c r="K336" s="660"/>
      <c r="L336" s="340"/>
      <c r="M336" s="468"/>
      <c r="N336" s="140"/>
      <c r="O336" s="370"/>
      <c r="P336" s="371"/>
      <c r="Q336" s="371"/>
      <c r="R336" s="372"/>
    </row>
    <row r="337" spans="1:18">
      <c r="A337" s="264"/>
      <c r="B337" s="355"/>
      <c r="C337" s="356"/>
      <c r="D337" s="357"/>
      <c r="E337" s="358"/>
      <c r="F337" s="359" t="s">
        <v>522</v>
      </c>
      <c r="G337" s="318" t="s">
        <v>263</v>
      </c>
      <c r="H337" s="285"/>
      <c r="I337" s="284"/>
      <c r="J337" s="321" t="s">
        <v>148</v>
      </c>
      <c r="K337" s="660"/>
      <c r="L337" s="340"/>
      <c r="M337" s="468"/>
      <c r="N337" s="140"/>
      <c r="O337" s="370"/>
      <c r="P337" s="371"/>
      <c r="Q337" s="371"/>
      <c r="R337" s="372"/>
    </row>
    <row r="338" spans="1:18">
      <c r="A338" s="264"/>
      <c r="B338" s="360"/>
      <c r="C338" s="360"/>
      <c r="D338" s="360"/>
      <c r="E338" s="360"/>
      <c r="F338" s="360"/>
      <c r="G338" s="317"/>
      <c r="H338" s="285"/>
      <c r="I338" s="284"/>
      <c r="J338" s="321"/>
      <c r="K338" s="660"/>
      <c r="L338" s="340"/>
      <c r="M338" s="468"/>
      <c r="N338" s="140"/>
      <c r="O338" s="370"/>
      <c r="P338" s="371"/>
      <c r="Q338" s="371"/>
      <c r="R338" s="372"/>
    </row>
    <row r="339" spans="1:18">
      <c r="A339" s="264"/>
      <c r="B339" s="360"/>
      <c r="C339" s="360"/>
      <c r="D339" s="360"/>
      <c r="E339" s="360"/>
      <c r="F339" s="360"/>
      <c r="G339" s="317"/>
      <c r="H339" s="285"/>
      <c r="I339" s="284"/>
      <c r="J339" s="321"/>
      <c r="K339" s="660"/>
      <c r="L339" s="340"/>
      <c r="M339" s="468"/>
      <c r="N339" s="140"/>
      <c r="O339" s="370"/>
      <c r="P339" s="371"/>
      <c r="Q339" s="371"/>
      <c r="R339" s="372"/>
    </row>
    <row r="340" spans="1:18">
      <c r="A340" s="264"/>
      <c r="B340" s="355"/>
      <c r="C340" s="356"/>
      <c r="D340" s="357"/>
      <c r="E340" s="358"/>
      <c r="F340" s="359" t="s">
        <v>522</v>
      </c>
      <c r="G340" s="661" t="s">
        <v>263</v>
      </c>
      <c r="H340" s="285"/>
      <c r="I340" s="284"/>
      <c r="J340" s="321" t="s">
        <v>149</v>
      </c>
      <c r="K340" s="660"/>
      <c r="L340" s="340"/>
      <c r="M340" s="468"/>
      <c r="N340" s="140"/>
      <c r="O340" s="370"/>
      <c r="P340" s="371"/>
      <c r="Q340" s="371"/>
      <c r="R340" s="372"/>
    </row>
    <row r="341" spans="1:18">
      <c r="A341" s="264"/>
      <c r="B341" s="362"/>
      <c r="C341" s="360"/>
      <c r="D341" s="360"/>
      <c r="E341" s="360"/>
      <c r="F341" s="360"/>
      <c r="G341" s="317"/>
      <c r="H341" s="285"/>
      <c r="I341" s="284"/>
      <c r="J341" s="321"/>
      <c r="K341" s="660"/>
      <c r="L341" s="340"/>
      <c r="M341" s="468"/>
      <c r="N341" s="140"/>
      <c r="O341" s="370"/>
      <c r="P341" s="371"/>
      <c r="Q341" s="371"/>
      <c r="R341" s="372"/>
    </row>
    <row r="342" spans="1:18">
      <c r="A342" s="264"/>
      <c r="B342" s="362"/>
      <c r="C342" s="360"/>
      <c r="D342" s="360"/>
      <c r="E342" s="360"/>
      <c r="F342" s="360"/>
      <c r="G342" s="317"/>
      <c r="H342" s="285"/>
      <c r="I342" s="284"/>
      <c r="J342" s="321"/>
      <c r="K342" s="660"/>
      <c r="L342" s="340"/>
      <c r="M342" s="468"/>
      <c r="N342" s="140"/>
      <c r="O342" s="370"/>
      <c r="P342" s="371"/>
      <c r="Q342" s="371"/>
      <c r="R342" s="372"/>
    </row>
    <row r="343" spans="1:18">
      <c r="A343" s="264"/>
      <c r="B343" s="355"/>
      <c r="C343" s="356"/>
      <c r="D343" s="357"/>
      <c r="E343" s="358"/>
      <c r="F343" s="359" t="s">
        <v>522</v>
      </c>
      <c r="G343" s="661" t="s">
        <v>263</v>
      </c>
      <c r="H343" s="285"/>
      <c r="I343" s="284"/>
      <c r="J343" s="321" t="s">
        <v>150</v>
      </c>
      <c r="K343" s="660"/>
      <c r="L343" s="340"/>
      <c r="M343" s="468"/>
      <c r="N343" s="140"/>
      <c r="O343" s="370"/>
      <c r="P343" s="371"/>
      <c r="Q343" s="371"/>
      <c r="R343" s="372"/>
    </row>
    <row r="344" spans="1:18">
      <c r="A344" s="264"/>
      <c r="B344" s="360"/>
      <c r="C344" s="360"/>
      <c r="D344" s="360"/>
      <c r="E344" s="360"/>
      <c r="F344" s="360"/>
      <c r="G344" s="317"/>
      <c r="H344" s="285"/>
      <c r="I344" s="284"/>
      <c r="J344" s="321"/>
      <c r="K344" s="660"/>
      <c r="L344" s="340"/>
      <c r="M344" s="468"/>
      <c r="N344" s="140"/>
      <c r="O344" s="370"/>
      <c r="P344" s="371"/>
      <c r="Q344" s="371"/>
      <c r="R344" s="372"/>
    </row>
    <row r="345" spans="1:18">
      <c r="A345" s="264"/>
      <c r="B345" s="360"/>
      <c r="C345" s="360"/>
      <c r="D345" s="360"/>
      <c r="E345" s="360"/>
      <c r="F345" s="360"/>
      <c r="G345" s="317"/>
      <c r="H345" s="285"/>
      <c r="I345" s="284"/>
      <c r="J345" s="321"/>
      <c r="K345" s="660"/>
      <c r="L345" s="340"/>
      <c r="M345" s="468"/>
      <c r="N345" s="140"/>
      <c r="O345" s="370"/>
      <c r="P345" s="371"/>
      <c r="Q345" s="371"/>
      <c r="R345" s="372"/>
    </row>
    <row r="346" spans="1:18">
      <c r="A346" s="264"/>
      <c r="B346" s="355"/>
      <c r="C346" s="356"/>
      <c r="D346" s="357"/>
      <c r="E346" s="358"/>
      <c r="F346" s="359" t="s">
        <v>522</v>
      </c>
      <c r="G346" s="661" t="s">
        <v>263</v>
      </c>
      <c r="H346" s="285"/>
      <c r="I346" s="284"/>
      <c r="J346" s="321" t="s">
        <v>151</v>
      </c>
      <c r="K346" s="660"/>
      <c r="L346" s="340"/>
      <c r="M346" s="468"/>
      <c r="N346" s="140"/>
      <c r="O346" s="370"/>
      <c r="P346" s="371"/>
      <c r="Q346" s="371"/>
      <c r="R346" s="372"/>
    </row>
    <row r="347" spans="1:18">
      <c r="A347" s="264"/>
      <c r="B347" s="360"/>
      <c r="C347" s="360"/>
      <c r="D347" s="360"/>
      <c r="E347" s="360"/>
      <c r="F347" s="360"/>
      <c r="G347" s="317"/>
      <c r="H347" s="285"/>
      <c r="I347" s="284"/>
      <c r="J347" s="321"/>
      <c r="K347" s="660"/>
      <c r="L347" s="340"/>
      <c r="M347" s="468"/>
      <c r="N347" s="140"/>
      <c r="O347" s="370"/>
      <c r="P347" s="371"/>
      <c r="Q347" s="371"/>
      <c r="R347" s="372"/>
    </row>
    <row r="348" spans="1:18">
      <c r="A348" s="264"/>
      <c r="B348" s="360"/>
      <c r="C348" s="360"/>
      <c r="D348" s="360"/>
      <c r="E348" s="360"/>
      <c r="F348" s="360"/>
      <c r="G348" s="317"/>
      <c r="H348" s="285"/>
      <c r="I348" s="284"/>
      <c r="J348" s="321"/>
      <c r="K348" s="660"/>
      <c r="L348" s="340"/>
      <c r="M348" s="468"/>
      <c r="N348" s="140"/>
      <c r="O348" s="370"/>
      <c r="P348" s="371"/>
      <c r="Q348" s="371"/>
      <c r="R348" s="372"/>
    </row>
    <row r="349" spans="1:18">
      <c r="A349" s="264"/>
      <c r="B349" s="355"/>
      <c r="C349" s="356"/>
      <c r="D349" s="357"/>
      <c r="E349" s="358"/>
      <c r="F349" s="359" t="s">
        <v>522</v>
      </c>
      <c r="G349" s="661" t="s">
        <v>263</v>
      </c>
      <c r="H349" s="285"/>
      <c r="I349" s="284"/>
      <c r="J349" s="321" t="s">
        <v>152</v>
      </c>
      <c r="K349" s="660"/>
      <c r="L349" s="340"/>
      <c r="M349" s="468"/>
      <c r="N349" s="140"/>
      <c r="O349" s="370"/>
      <c r="P349" s="371"/>
      <c r="Q349" s="371"/>
      <c r="R349" s="372"/>
    </row>
    <row r="350" spans="1:18">
      <c r="A350" s="264"/>
      <c r="B350" s="363"/>
      <c r="C350" s="363"/>
      <c r="D350" s="363"/>
      <c r="E350" s="363"/>
      <c r="F350" s="363"/>
      <c r="G350" s="295"/>
      <c r="H350" s="285"/>
      <c r="I350" s="284"/>
      <c r="J350" s="323"/>
      <c r="K350" s="660"/>
      <c r="L350" s="340"/>
      <c r="M350" s="468"/>
      <c r="N350" s="140"/>
      <c r="O350" s="370"/>
      <c r="P350" s="371"/>
      <c r="Q350" s="371"/>
      <c r="R350" s="372"/>
    </row>
    <row r="351" spans="1:18">
      <c r="A351" s="264"/>
      <c r="B351" s="363"/>
      <c r="C351" s="363"/>
      <c r="D351" s="363"/>
      <c r="E351" s="363"/>
      <c r="F351" s="363"/>
      <c r="G351" s="295"/>
      <c r="H351" s="285"/>
      <c r="I351" s="284"/>
      <c r="J351" s="298"/>
      <c r="K351" s="345"/>
      <c r="L351" s="339"/>
      <c r="M351" s="468"/>
      <c r="N351" s="140"/>
      <c r="O351" s="241"/>
      <c r="P351" s="242"/>
      <c r="Q351" s="242"/>
      <c r="R351" s="243"/>
    </row>
    <row r="352" spans="1:18">
      <c r="A352" s="264"/>
      <c r="B352" s="363"/>
      <c r="C352" s="363"/>
      <c r="D352" s="363"/>
      <c r="E352" s="363"/>
      <c r="F352" s="363"/>
      <c r="G352" s="295"/>
      <c r="H352" s="285"/>
      <c r="I352" s="284"/>
      <c r="J352" s="298"/>
      <c r="K352" s="345"/>
      <c r="L352" s="339"/>
      <c r="M352" s="468"/>
      <c r="N352" s="140"/>
      <c r="O352" s="241"/>
      <c r="P352" s="242"/>
      <c r="Q352" s="242"/>
      <c r="R352" s="243"/>
    </row>
    <row r="353" spans="1:18" ht="18">
      <c r="A353" s="264"/>
      <c r="B353" s="496"/>
      <c r="C353" s="496"/>
      <c r="D353" s="496"/>
      <c r="E353" s="496"/>
      <c r="F353" s="496"/>
      <c r="G353" s="497"/>
      <c r="H353" s="498"/>
      <c r="I353" s="499"/>
      <c r="J353" s="500" t="s">
        <v>242</v>
      </c>
      <c r="K353" s="489" t="s">
        <v>491</v>
      </c>
      <c r="L353" s="490"/>
      <c r="M353" s="491"/>
      <c r="N353" s="501"/>
      <c r="O353" s="502"/>
      <c r="P353" s="503"/>
      <c r="Q353" s="503"/>
      <c r="R353" s="504"/>
    </row>
    <row r="354" spans="1:18">
      <c r="A354" s="264"/>
      <c r="B354" s="369"/>
      <c r="C354" s="369"/>
      <c r="D354" s="369"/>
      <c r="E354" s="369"/>
      <c r="F354" s="369"/>
      <c r="G354" s="275"/>
      <c r="H354" s="188"/>
      <c r="I354" s="194"/>
      <c r="J354" s="107"/>
      <c r="K354" s="205"/>
      <c r="L354" s="339"/>
      <c r="M354" s="468"/>
      <c r="N354" s="140"/>
      <c r="O354" s="241"/>
      <c r="P354" s="242"/>
      <c r="Q354" s="242"/>
      <c r="R354" s="243"/>
    </row>
    <row r="355" spans="1:18">
      <c r="A355" s="264"/>
      <c r="B355" s="369"/>
      <c r="C355" s="369"/>
      <c r="D355" s="369"/>
      <c r="E355" s="369"/>
      <c r="F355" s="369"/>
      <c r="G355" s="275"/>
      <c r="H355" s="188"/>
      <c r="I355" s="194"/>
      <c r="J355" s="107"/>
      <c r="K355" s="205"/>
      <c r="L355" s="339"/>
      <c r="M355" s="495"/>
      <c r="N355" s="140"/>
      <c r="O355" s="241"/>
      <c r="P355" s="242"/>
      <c r="Q355" s="242"/>
      <c r="R355" s="243"/>
    </row>
    <row r="356" spans="1:18">
      <c r="A356" s="264"/>
      <c r="B356" s="355"/>
      <c r="C356" s="356"/>
      <c r="D356" s="357"/>
      <c r="E356" s="358"/>
      <c r="F356" s="359"/>
      <c r="G356" s="295" t="s">
        <v>263</v>
      </c>
      <c r="H356" s="291">
        <f>SUM(Fehlerkontrolle!R43)</f>
        <v>-1</v>
      </c>
      <c r="I356" s="284"/>
      <c r="J356" s="313" t="s">
        <v>75</v>
      </c>
      <c r="K356" s="350" t="s">
        <v>176</v>
      </c>
      <c r="L356" s="340"/>
      <c r="M356" s="468"/>
      <c r="N356" s="140"/>
      <c r="O356" s="370"/>
      <c r="P356" s="371"/>
      <c r="Q356" s="371"/>
      <c r="R356" s="372"/>
    </row>
    <row r="357" spans="1:18">
      <c r="A357" s="264"/>
      <c r="B357" s="360"/>
      <c r="C357" s="360"/>
      <c r="D357" s="360"/>
      <c r="E357" s="360"/>
      <c r="F357" s="360"/>
      <c r="G357" s="295"/>
      <c r="H357" s="285"/>
      <c r="I357" s="284"/>
      <c r="J357" s="326"/>
      <c r="K357" s="351"/>
      <c r="L357" s="340"/>
      <c r="M357" s="468"/>
      <c r="N357" s="140"/>
      <c r="O357" s="370"/>
      <c r="P357" s="371"/>
      <c r="Q357" s="371"/>
      <c r="R357" s="372"/>
    </row>
    <row r="358" spans="1:18">
      <c r="A358" s="264"/>
      <c r="B358" s="355"/>
      <c r="C358" s="356"/>
      <c r="D358" s="357"/>
      <c r="E358" s="358"/>
      <c r="F358" s="359"/>
      <c r="G358" s="295" t="s">
        <v>263</v>
      </c>
      <c r="H358" s="291">
        <f>SUM(Fehlerkontrolle!R44)</f>
        <v>-1</v>
      </c>
      <c r="I358" s="284"/>
      <c r="J358" s="313" t="s">
        <v>19</v>
      </c>
      <c r="K358" s="350" t="s">
        <v>177</v>
      </c>
      <c r="L358" s="340"/>
      <c r="M358" s="468"/>
      <c r="N358" s="140"/>
      <c r="O358" s="370"/>
      <c r="P358" s="371"/>
      <c r="Q358" s="371"/>
      <c r="R358" s="372"/>
    </row>
    <row r="359" spans="1:18">
      <c r="A359" s="264"/>
      <c r="B359" s="360"/>
      <c r="C359" s="360"/>
      <c r="D359" s="360"/>
      <c r="E359" s="360"/>
      <c r="F359" s="360"/>
      <c r="G359" s="295"/>
      <c r="H359" s="285"/>
      <c r="I359" s="284"/>
      <c r="J359" s="314"/>
      <c r="K359" s="350" t="s">
        <v>178</v>
      </c>
      <c r="L359" s="340"/>
      <c r="M359" s="468"/>
      <c r="N359" s="140"/>
      <c r="O359" s="370"/>
      <c r="P359" s="371"/>
      <c r="Q359" s="371"/>
      <c r="R359" s="372"/>
    </row>
    <row r="360" spans="1:18">
      <c r="A360" s="264"/>
      <c r="B360" s="360"/>
      <c r="C360" s="360"/>
      <c r="D360" s="360"/>
      <c r="E360" s="360"/>
      <c r="F360" s="360"/>
      <c r="G360" s="295"/>
      <c r="H360" s="285"/>
      <c r="I360" s="284"/>
      <c r="J360" s="326"/>
      <c r="K360" s="351"/>
      <c r="L360" s="340"/>
      <c r="M360" s="468"/>
      <c r="N360" s="140"/>
      <c r="O360" s="370"/>
      <c r="P360" s="371"/>
      <c r="Q360" s="371"/>
      <c r="R360" s="372"/>
    </row>
    <row r="361" spans="1:18">
      <c r="A361" s="264"/>
      <c r="B361" s="355"/>
      <c r="C361" s="356"/>
      <c r="D361" s="357"/>
      <c r="E361" s="358"/>
      <c r="F361" s="359"/>
      <c r="G361" s="295" t="s">
        <v>263</v>
      </c>
      <c r="H361" s="291">
        <f>SUM(Fehlerkontrolle!R45)</f>
        <v>-1</v>
      </c>
      <c r="I361" s="284"/>
      <c r="J361" s="313" t="s">
        <v>26</v>
      </c>
      <c r="K361" s="350" t="s">
        <v>179</v>
      </c>
      <c r="L361" s="340"/>
      <c r="M361" s="468"/>
      <c r="N361" s="140"/>
      <c r="O361" s="370"/>
      <c r="P361" s="371"/>
      <c r="Q361" s="371"/>
      <c r="R361" s="372"/>
    </row>
    <row r="362" spans="1:18" ht="25.5">
      <c r="A362" s="264"/>
      <c r="B362" s="360"/>
      <c r="C362" s="360"/>
      <c r="D362" s="360"/>
      <c r="E362" s="360"/>
      <c r="F362" s="360"/>
      <c r="G362" s="295"/>
      <c r="H362" s="285"/>
      <c r="I362" s="284"/>
      <c r="J362" s="314"/>
      <c r="K362" s="350" t="s">
        <v>180</v>
      </c>
      <c r="L362" s="340"/>
      <c r="M362" s="468"/>
      <c r="N362" s="140"/>
      <c r="O362" s="370"/>
      <c r="P362" s="371"/>
      <c r="Q362" s="371"/>
      <c r="R362" s="372"/>
    </row>
    <row r="363" spans="1:18" ht="25.5">
      <c r="A363" s="264"/>
      <c r="B363" s="360"/>
      <c r="C363" s="360"/>
      <c r="D363" s="360"/>
      <c r="E363" s="360"/>
      <c r="F363" s="360"/>
      <c r="G363" s="295"/>
      <c r="H363" s="285"/>
      <c r="I363" s="284"/>
      <c r="J363" s="314"/>
      <c r="K363" s="341" t="s">
        <v>780</v>
      </c>
      <c r="L363" s="340"/>
      <c r="M363" s="468"/>
      <c r="N363" s="140"/>
      <c r="O363" s="370"/>
      <c r="P363" s="371"/>
      <c r="Q363" s="371"/>
      <c r="R363" s="372"/>
    </row>
    <row r="364" spans="1:18">
      <c r="A364" s="264"/>
      <c r="B364" s="360"/>
      <c r="C364" s="360"/>
      <c r="D364" s="360"/>
      <c r="E364" s="360"/>
      <c r="F364" s="360"/>
      <c r="G364" s="295"/>
      <c r="H364" s="285"/>
      <c r="I364" s="284"/>
      <c r="J364" s="326"/>
      <c r="K364" s="351"/>
      <c r="L364" s="340"/>
      <c r="M364" s="468"/>
      <c r="N364" s="140"/>
      <c r="O364" s="370"/>
      <c r="P364" s="371"/>
      <c r="Q364" s="371"/>
      <c r="R364" s="372"/>
    </row>
    <row r="365" spans="1:18">
      <c r="A365" s="264"/>
      <c r="B365" s="355"/>
      <c r="C365" s="356"/>
      <c r="D365" s="357"/>
      <c r="E365" s="358"/>
      <c r="F365" s="359"/>
      <c r="G365" s="295" t="s">
        <v>263</v>
      </c>
      <c r="H365" s="291">
        <f>SUM(Fehlerkontrolle!R46)</f>
        <v>-1</v>
      </c>
      <c r="I365" s="284"/>
      <c r="J365" s="313" t="s">
        <v>49</v>
      </c>
      <c r="K365" s="350" t="s">
        <v>181</v>
      </c>
      <c r="L365" s="340"/>
      <c r="M365" s="468"/>
      <c r="N365" s="140"/>
      <c r="O365" s="370"/>
      <c r="P365" s="371"/>
      <c r="Q365" s="371"/>
      <c r="R365" s="372"/>
    </row>
    <row r="366" spans="1:18">
      <c r="A366" s="264"/>
      <c r="B366" s="360"/>
      <c r="C366" s="360"/>
      <c r="D366" s="360"/>
      <c r="E366" s="360"/>
      <c r="F366" s="360"/>
      <c r="G366" s="295"/>
      <c r="H366" s="285"/>
      <c r="I366" s="284"/>
      <c r="J366" s="314"/>
      <c r="K366" s="350" t="s">
        <v>182</v>
      </c>
      <c r="L366" s="340"/>
      <c r="M366" s="468"/>
      <c r="N366" s="140"/>
      <c r="O366" s="370"/>
      <c r="P366" s="371"/>
      <c r="Q366" s="371"/>
      <c r="R366" s="372"/>
    </row>
    <row r="367" spans="1:18">
      <c r="A367" s="264"/>
      <c r="B367" s="360"/>
      <c r="C367" s="360"/>
      <c r="D367" s="360"/>
      <c r="E367" s="360"/>
      <c r="F367" s="360"/>
      <c r="G367" s="295"/>
      <c r="H367" s="285"/>
      <c r="I367" s="284"/>
      <c r="J367" s="326"/>
      <c r="K367" s="351"/>
      <c r="L367" s="340"/>
      <c r="M367" s="468"/>
      <c r="N367" s="140"/>
      <c r="O367" s="370"/>
      <c r="P367" s="371"/>
      <c r="Q367" s="371"/>
      <c r="R367" s="372"/>
    </row>
    <row r="368" spans="1:18">
      <c r="A368" s="264"/>
      <c r="B368" s="355"/>
      <c r="C368" s="356"/>
      <c r="D368" s="357"/>
      <c r="E368" s="358"/>
      <c r="F368" s="359"/>
      <c r="G368" s="295" t="s">
        <v>263</v>
      </c>
      <c r="H368" s="291">
        <f>SUM(Fehlerkontrolle!R47)</f>
        <v>-1</v>
      </c>
      <c r="I368" s="284"/>
      <c r="J368" s="313" t="s">
        <v>14</v>
      </c>
      <c r="K368" s="350" t="s">
        <v>488</v>
      </c>
      <c r="L368" s="340"/>
      <c r="M368" s="468"/>
      <c r="N368" s="140"/>
      <c r="O368" s="370"/>
      <c r="P368" s="371"/>
      <c r="Q368" s="371"/>
      <c r="R368" s="372"/>
    </row>
    <row r="369" spans="1:18">
      <c r="A369" s="264"/>
      <c r="B369" s="360"/>
      <c r="C369" s="360"/>
      <c r="D369" s="360"/>
      <c r="E369" s="360"/>
      <c r="F369" s="360"/>
      <c r="G369" s="295"/>
      <c r="H369" s="285"/>
      <c r="I369" s="284"/>
      <c r="J369" s="326"/>
      <c r="K369" s="350" t="s">
        <v>487</v>
      </c>
      <c r="L369" s="340"/>
      <c r="M369" s="468"/>
      <c r="N369" s="140"/>
      <c r="O369" s="370"/>
      <c r="P369" s="371"/>
      <c r="Q369" s="371"/>
      <c r="R369" s="372"/>
    </row>
    <row r="370" spans="1:18" ht="25.5">
      <c r="A370" s="264"/>
      <c r="B370" s="360"/>
      <c r="C370" s="360"/>
      <c r="D370" s="360"/>
      <c r="E370" s="360"/>
      <c r="F370" s="360"/>
      <c r="G370" s="295"/>
      <c r="H370" s="285"/>
      <c r="I370" s="284"/>
      <c r="J370" s="326"/>
      <c r="K370" s="341" t="s">
        <v>780</v>
      </c>
      <c r="L370" s="340"/>
      <c r="M370" s="468"/>
      <c r="N370" s="140"/>
      <c r="O370" s="370"/>
      <c r="P370" s="371"/>
      <c r="Q370" s="371"/>
      <c r="R370" s="372"/>
    </row>
    <row r="371" spans="1:18">
      <c r="A371" s="264"/>
      <c r="B371" s="360"/>
      <c r="C371" s="360"/>
      <c r="D371" s="360"/>
      <c r="E371" s="360"/>
      <c r="F371" s="360"/>
      <c r="G371" s="295"/>
      <c r="H371" s="285"/>
      <c r="I371" s="284"/>
      <c r="J371" s="301"/>
      <c r="K371" s="342"/>
      <c r="L371" s="340"/>
      <c r="M371" s="468"/>
      <c r="N371" s="140"/>
      <c r="O371" s="370"/>
      <c r="P371" s="371"/>
      <c r="Q371" s="371"/>
      <c r="R371" s="372"/>
    </row>
    <row r="372" spans="1:18">
      <c r="A372" s="264"/>
      <c r="B372" s="360"/>
      <c r="C372" s="360"/>
      <c r="D372" s="360"/>
      <c r="E372" s="360"/>
      <c r="F372" s="360"/>
      <c r="G372" s="295"/>
      <c r="H372" s="291">
        <f>SUM(Fehlerkontrolle!R48)</f>
        <v>0</v>
      </c>
      <c r="I372" s="282"/>
      <c r="J372" s="283" t="s">
        <v>20</v>
      </c>
      <c r="K372" s="659" t="s">
        <v>268</v>
      </c>
      <c r="L372" s="339"/>
      <c r="M372" s="468"/>
      <c r="N372" s="140"/>
      <c r="O372" s="370"/>
      <c r="P372" s="371"/>
      <c r="Q372" s="371"/>
      <c r="R372" s="372"/>
    </row>
    <row r="373" spans="1:18">
      <c r="A373" s="264"/>
      <c r="B373" s="360"/>
      <c r="C373" s="360"/>
      <c r="D373" s="360"/>
      <c r="E373" s="360"/>
      <c r="F373" s="360"/>
      <c r="G373" s="295"/>
      <c r="H373" s="285"/>
      <c r="I373" s="284"/>
      <c r="J373" s="298"/>
      <c r="K373" s="660"/>
      <c r="L373" s="340"/>
      <c r="M373" s="468"/>
      <c r="N373" s="140"/>
      <c r="O373" s="370"/>
      <c r="P373" s="371"/>
      <c r="Q373" s="371"/>
      <c r="R373" s="372"/>
    </row>
    <row r="374" spans="1:18">
      <c r="A374" s="264"/>
      <c r="B374" s="355"/>
      <c r="C374" s="356"/>
      <c r="D374" s="357"/>
      <c r="E374" s="358"/>
      <c r="F374" s="359" t="s">
        <v>522</v>
      </c>
      <c r="G374" s="318" t="s">
        <v>263</v>
      </c>
      <c r="H374" s="285"/>
      <c r="I374" s="284"/>
      <c r="J374" s="321" t="s">
        <v>148</v>
      </c>
      <c r="K374" s="660"/>
      <c r="L374" s="340"/>
      <c r="M374" s="468"/>
      <c r="N374" s="140"/>
      <c r="O374" s="370"/>
      <c r="P374" s="371"/>
      <c r="Q374" s="371"/>
      <c r="R374" s="372"/>
    </row>
    <row r="375" spans="1:18">
      <c r="A375" s="264"/>
      <c r="B375" s="360"/>
      <c r="C375" s="360"/>
      <c r="D375" s="360"/>
      <c r="E375" s="360"/>
      <c r="F375" s="360"/>
      <c r="G375" s="317"/>
      <c r="H375" s="285"/>
      <c r="I375" s="284"/>
      <c r="J375" s="321"/>
      <c r="K375" s="660"/>
      <c r="L375" s="340"/>
      <c r="M375" s="468"/>
      <c r="N375" s="140"/>
      <c r="O375" s="370"/>
      <c r="P375" s="371"/>
      <c r="Q375" s="371"/>
      <c r="R375" s="372"/>
    </row>
    <row r="376" spans="1:18">
      <c r="A376" s="264"/>
      <c r="B376" s="360"/>
      <c r="C376" s="360"/>
      <c r="D376" s="360"/>
      <c r="E376" s="360"/>
      <c r="F376" s="360"/>
      <c r="G376" s="317"/>
      <c r="H376" s="285"/>
      <c r="I376" s="284"/>
      <c r="J376" s="321"/>
      <c r="K376" s="660"/>
      <c r="L376" s="340"/>
      <c r="M376" s="468"/>
      <c r="N376" s="140"/>
      <c r="O376" s="370"/>
      <c r="P376" s="371"/>
      <c r="Q376" s="371"/>
      <c r="R376" s="372"/>
    </row>
    <row r="377" spans="1:18">
      <c r="A377" s="264"/>
      <c r="B377" s="355"/>
      <c r="C377" s="356"/>
      <c r="D377" s="357"/>
      <c r="E377" s="358"/>
      <c r="F377" s="359" t="s">
        <v>522</v>
      </c>
      <c r="G377" s="661" t="s">
        <v>263</v>
      </c>
      <c r="H377" s="285"/>
      <c r="I377" s="284"/>
      <c r="J377" s="321" t="s">
        <v>149</v>
      </c>
      <c r="K377" s="660"/>
      <c r="L377" s="340"/>
      <c r="M377" s="468"/>
      <c r="N377" s="140"/>
      <c r="O377" s="370"/>
      <c r="P377" s="371"/>
      <c r="Q377" s="371"/>
      <c r="R377" s="372"/>
    </row>
    <row r="378" spans="1:18">
      <c r="A378" s="264"/>
      <c r="B378" s="362"/>
      <c r="C378" s="360"/>
      <c r="D378" s="360"/>
      <c r="E378" s="360"/>
      <c r="F378" s="360"/>
      <c r="G378" s="317"/>
      <c r="H378" s="285"/>
      <c r="I378" s="284"/>
      <c r="J378" s="321"/>
      <c r="K378" s="660"/>
      <c r="L378" s="340"/>
      <c r="M378" s="468"/>
      <c r="N378" s="140"/>
      <c r="O378" s="370"/>
      <c r="P378" s="371"/>
      <c r="Q378" s="371"/>
      <c r="R378" s="372"/>
    </row>
    <row r="379" spans="1:18">
      <c r="A379" s="264"/>
      <c r="B379" s="362"/>
      <c r="C379" s="360"/>
      <c r="D379" s="360"/>
      <c r="E379" s="360"/>
      <c r="F379" s="360"/>
      <c r="G379" s="317"/>
      <c r="H379" s="285"/>
      <c r="I379" s="284"/>
      <c r="J379" s="321"/>
      <c r="K379" s="660"/>
      <c r="L379" s="340"/>
      <c r="M379" s="468"/>
      <c r="N379" s="140"/>
      <c r="O379" s="370"/>
      <c r="P379" s="371"/>
      <c r="Q379" s="371"/>
      <c r="R379" s="372"/>
    </row>
    <row r="380" spans="1:18">
      <c r="A380" s="264"/>
      <c r="B380" s="355"/>
      <c r="C380" s="356"/>
      <c r="D380" s="357"/>
      <c r="E380" s="358"/>
      <c r="F380" s="359" t="s">
        <v>522</v>
      </c>
      <c r="G380" s="661" t="s">
        <v>263</v>
      </c>
      <c r="H380" s="285"/>
      <c r="I380" s="284"/>
      <c r="J380" s="321" t="s">
        <v>150</v>
      </c>
      <c r="K380" s="660"/>
      <c r="L380" s="340"/>
      <c r="M380" s="468"/>
      <c r="N380" s="140"/>
      <c r="O380" s="370"/>
      <c r="P380" s="371"/>
      <c r="Q380" s="371"/>
      <c r="R380" s="372"/>
    </row>
    <row r="381" spans="1:18">
      <c r="A381" s="264"/>
      <c r="B381" s="360"/>
      <c r="C381" s="360"/>
      <c r="D381" s="360"/>
      <c r="E381" s="360"/>
      <c r="F381" s="360"/>
      <c r="G381" s="317"/>
      <c r="H381" s="285"/>
      <c r="I381" s="284"/>
      <c r="J381" s="321"/>
      <c r="K381" s="660"/>
      <c r="L381" s="340"/>
      <c r="M381" s="468"/>
      <c r="N381" s="140"/>
      <c r="O381" s="370"/>
      <c r="P381" s="371"/>
      <c r="Q381" s="371"/>
      <c r="R381" s="372"/>
    </row>
    <row r="382" spans="1:18">
      <c r="A382" s="264"/>
      <c r="B382" s="360"/>
      <c r="C382" s="360"/>
      <c r="D382" s="360"/>
      <c r="E382" s="360"/>
      <c r="F382" s="360"/>
      <c r="G382" s="317"/>
      <c r="H382" s="285"/>
      <c r="I382" s="284"/>
      <c r="J382" s="321"/>
      <c r="K382" s="660"/>
      <c r="L382" s="340"/>
      <c r="M382" s="468"/>
      <c r="N382" s="140"/>
      <c r="O382" s="370"/>
      <c r="P382" s="371"/>
      <c r="Q382" s="371"/>
      <c r="R382" s="372"/>
    </row>
    <row r="383" spans="1:18">
      <c r="A383" s="264"/>
      <c r="B383" s="355"/>
      <c r="C383" s="356"/>
      <c r="D383" s="357"/>
      <c r="E383" s="358"/>
      <c r="F383" s="359" t="s">
        <v>522</v>
      </c>
      <c r="G383" s="661" t="s">
        <v>263</v>
      </c>
      <c r="H383" s="285"/>
      <c r="I383" s="284"/>
      <c r="J383" s="321" t="s">
        <v>151</v>
      </c>
      <c r="K383" s="660"/>
      <c r="L383" s="340"/>
      <c r="M383" s="468"/>
      <c r="N383" s="140"/>
      <c r="O383" s="370"/>
      <c r="P383" s="371"/>
      <c r="Q383" s="371"/>
      <c r="R383" s="372"/>
    </row>
    <row r="384" spans="1:18">
      <c r="A384" s="264"/>
      <c r="B384" s="360"/>
      <c r="C384" s="360"/>
      <c r="D384" s="360"/>
      <c r="E384" s="360"/>
      <c r="F384" s="360"/>
      <c r="G384" s="317"/>
      <c r="H384" s="285"/>
      <c r="I384" s="284"/>
      <c r="J384" s="321"/>
      <c r="K384" s="660"/>
      <c r="L384" s="340"/>
      <c r="M384" s="468"/>
      <c r="N384" s="140"/>
      <c r="O384" s="370"/>
      <c r="P384" s="371"/>
      <c r="Q384" s="371"/>
      <c r="R384" s="372"/>
    </row>
    <row r="385" spans="1:18">
      <c r="A385" s="264"/>
      <c r="B385" s="360"/>
      <c r="C385" s="360"/>
      <c r="D385" s="360"/>
      <c r="E385" s="360"/>
      <c r="F385" s="360"/>
      <c r="G385" s="317"/>
      <c r="H385" s="285"/>
      <c r="I385" s="284"/>
      <c r="J385" s="321"/>
      <c r="K385" s="660"/>
      <c r="L385" s="340"/>
      <c r="M385" s="468"/>
      <c r="N385" s="140"/>
      <c r="O385" s="370"/>
      <c r="P385" s="371"/>
      <c r="Q385" s="371"/>
      <c r="R385" s="372"/>
    </row>
    <row r="386" spans="1:18">
      <c r="A386" s="264"/>
      <c r="B386" s="355"/>
      <c r="C386" s="356"/>
      <c r="D386" s="357"/>
      <c r="E386" s="358"/>
      <c r="F386" s="359" t="s">
        <v>522</v>
      </c>
      <c r="G386" s="661" t="s">
        <v>263</v>
      </c>
      <c r="H386" s="285"/>
      <c r="I386" s="284"/>
      <c r="J386" s="321" t="s">
        <v>152</v>
      </c>
      <c r="K386" s="660"/>
      <c r="L386" s="340"/>
      <c r="M386" s="468"/>
      <c r="N386" s="140"/>
      <c r="O386" s="370"/>
      <c r="P386" s="371"/>
      <c r="Q386" s="371"/>
      <c r="R386" s="372"/>
    </row>
    <row r="387" spans="1:18">
      <c r="A387" s="264"/>
      <c r="B387" s="363"/>
      <c r="C387" s="363"/>
      <c r="D387" s="363"/>
      <c r="E387" s="363"/>
      <c r="F387" s="363"/>
      <c r="G387" s="295"/>
      <c r="H387" s="285"/>
      <c r="I387" s="284"/>
      <c r="J387" s="323"/>
      <c r="K387" s="660"/>
      <c r="L387" s="340"/>
      <c r="M387" s="468"/>
      <c r="N387" s="140"/>
      <c r="O387" s="370"/>
      <c r="P387" s="371"/>
      <c r="Q387" s="371"/>
      <c r="R387" s="372"/>
    </row>
    <row r="388" spans="1:18">
      <c r="A388" s="264"/>
      <c r="B388" s="363"/>
      <c r="C388" s="363"/>
      <c r="D388" s="363"/>
      <c r="E388" s="363"/>
      <c r="F388" s="363"/>
      <c r="G388" s="295"/>
      <c r="H388" s="285"/>
      <c r="I388" s="284"/>
      <c r="J388" s="298"/>
      <c r="K388" s="345"/>
      <c r="L388" s="339"/>
      <c r="M388" s="468"/>
      <c r="N388" s="140"/>
      <c r="O388" s="241"/>
      <c r="P388" s="242"/>
      <c r="Q388" s="242"/>
      <c r="R388" s="243"/>
    </row>
    <row r="389" spans="1:18">
      <c r="A389" s="264"/>
      <c r="B389" s="363"/>
      <c r="C389" s="363"/>
      <c r="D389" s="363"/>
      <c r="E389" s="363"/>
      <c r="F389" s="363"/>
      <c r="G389" s="295"/>
      <c r="H389" s="285"/>
      <c r="I389" s="284"/>
      <c r="J389" s="298"/>
      <c r="K389" s="345"/>
      <c r="L389" s="339"/>
      <c r="M389" s="468"/>
      <c r="N389" s="140"/>
      <c r="O389" s="241"/>
      <c r="P389" s="242"/>
      <c r="Q389" s="242"/>
      <c r="R389" s="243"/>
    </row>
    <row r="390" spans="1:18" ht="18">
      <c r="A390" s="264"/>
      <c r="B390" s="496"/>
      <c r="C390" s="496"/>
      <c r="D390" s="496"/>
      <c r="E390" s="496"/>
      <c r="F390" s="496"/>
      <c r="G390" s="497"/>
      <c r="H390" s="498"/>
      <c r="I390" s="499"/>
      <c r="J390" s="500" t="s">
        <v>3</v>
      </c>
      <c r="K390" s="489" t="s">
        <v>715</v>
      </c>
      <c r="L390" s="490"/>
      <c r="M390" s="491"/>
      <c r="N390" s="501"/>
      <c r="O390" s="670"/>
      <c r="P390" s="503"/>
      <c r="Q390" s="503"/>
      <c r="R390" s="504"/>
    </row>
    <row r="391" spans="1:18" ht="12.75" customHeight="1">
      <c r="A391" s="264"/>
      <c r="B391" s="369"/>
      <c r="C391" s="369"/>
      <c r="D391" s="369"/>
      <c r="E391" s="369"/>
      <c r="F391" s="369"/>
      <c r="G391" s="275"/>
      <c r="H391" s="188"/>
      <c r="I391" s="194"/>
      <c r="J391" s="107"/>
      <c r="K391" s="345"/>
      <c r="L391" s="352"/>
      <c r="M391" s="468"/>
      <c r="N391" s="140"/>
      <c r="O391" s="241"/>
      <c r="P391" s="242"/>
      <c r="Q391" s="242"/>
      <c r="R391" s="243"/>
    </row>
    <row r="392" spans="1:18">
      <c r="A392" s="264"/>
      <c r="B392" s="369"/>
      <c r="C392" s="369"/>
      <c r="D392" s="369"/>
      <c r="E392" s="369"/>
      <c r="F392" s="369"/>
      <c r="G392" s="275"/>
      <c r="H392" s="188"/>
      <c r="I392" s="194"/>
      <c r="J392" s="107"/>
      <c r="K392" s="345"/>
      <c r="L392" s="353"/>
      <c r="M392" s="468"/>
      <c r="N392" s="140"/>
      <c r="O392" s="241"/>
      <c r="P392" s="242"/>
      <c r="Q392" s="242"/>
      <c r="R392" s="243"/>
    </row>
    <row r="393" spans="1:18">
      <c r="A393" s="264"/>
      <c r="B393" s="355"/>
      <c r="C393" s="356"/>
      <c r="D393" s="357"/>
      <c r="E393" s="358"/>
      <c r="F393" s="359" t="s">
        <v>524</v>
      </c>
      <c r="G393" s="295" t="s">
        <v>263</v>
      </c>
      <c r="H393" s="291">
        <f>SUM(Fehlerkontrolle!R50)</f>
        <v>-4</v>
      </c>
      <c r="I393" s="282"/>
      <c r="J393" s="306" t="s">
        <v>45</v>
      </c>
      <c r="K393" s="338" t="s">
        <v>186</v>
      </c>
      <c r="L393" s="339"/>
      <c r="M393" s="468"/>
      <c r="N393" s="140"/>
      <c r="O393" s="370"/>
      <c r="P393" s="371"/>
      <c r="Q393" s="371"/>
      <c r="R393" s="372"/>
    </row>
    <row r="394" spans="1:18">
      <c r="A394" s="264"/>
      <c r="B394" s="360"/>
      <c r="C394" s="360"/>
      <c r="D394" s="360"/>
      <c r="E394" s="360"/>
      <c r="F394" s="360"/>
      <c r="G394" s="295"/>
      <c r="H394" s="285"/>
      <c r="I394" s="284"/>
      <c r="J394" s="300"/>
      <c r="K394" s="342"/>
      <c r="L394" s="340"/>
      <c r="M394" s="468"/>
      <c r="N394" s="140"/>
      <c r="O394" s="370"/>
      <c r="P394" s="371"/>
      <c r="Q394" s="371"/>
      <c r="R394" s="372"/>
    </row>
    <row r="395" spans="1:18">
      <c r="A395" s="264"/>
      <c r="B395" s="360"/>
      <c r="C395" s="360"/>
      <c r="D395" s="360"/>
      <c r="E395" s="360"/>
      <c r="F395" s="360"/>
      <c r="G395" s="295"/>
      <c r="H395" s="285"/>
      <c r="I395" s="284"/>
      <c r="J395" s="300"/>
      <c r="K395" s="342" t="s">
        <v>187</v>
      </c>
      <c r="L395" s="340"/>
      <c r="M395" s="468"/>
      <c r="N395" s="140"/>
      <c r="O395" s="370"/>
      <c r="P395" s="371"/>
      <c r="Q395" s="371"/>
      <c r="R395" s="372"/>
    </row>
    <row r="396" spans="1:18">
      <c r="A396" s="264"/>
      <c r="B396" s="360"/>
      <c r="C396" s="360"/>
      <c r="D396" s="360"/>
      <c r="E396" s="360"/>
      <c r="F396" s="360"/>
      <c r="G396" s="295"/>
      <c r="H396" s="285"/>
      <c r="I396" s="284"/>
      <c r="J396" s="300"/>
      <c r="K396" s="338"/>
      <c r="L396" s="340"/>
      <c r="M396" s="468"/>
      <c r="N396" s="140"/>
      <c r="O396" s="370"/>
      <c r="P396" s="371"/>
      <c r="Q396" s="371"/>
      <c r="R396" s="372"/>
    </row>
    <row r="397" spans="1:18">
      <c r="A397" s="264"/>
      <c r="B397" s="355"/>
      <c r="C397" s="356"/>
      <c r="D397" s="357"/>
      <c r="E397" s="358"/>
      <c r="F397" s="359"/>
      <c r="G397" s="295" t="s">
        <v>263</v>
      </c>
      <c r="H397" s="285"/>
      <c r="I397" s="284"/>
      <c r="J397" s="301" t="s">
        <v>140</v>
      </c>
      <c r="K397" s="342" t="s">
        <v>185</v>
      </c>
      <c r="L397" s="340"/>
      <c r="M397" s="468"/>
      <c r="N397" s="140"/>
      <c r="O397" s="370"/>
      <c r="P397" s="371"/>
      <c r="Q397" s="371"/>
      <c r="R397" s="372"/>
    </row>
    <row r="398" spans="1:18">
      <c r="A398" s="264"/>
      <c r="B398" s="360"/>
      <c r="C398" s="360"/>
      <c r="D398" s="360"/>
      <c r="E398" s="360"/>
      <c r="F398" s="360"/>
      <c r="G398" s="295"/>
      <c r="H398" s="285"/>
      <c r="I398" s="284"/>
      <c r="J398" s="301"/>
      <c r="K398" s="338"/>
      <c r="L398" s="340"/>
      <c r="M398" s="468"/>
      <c r="N398" s="140"/>
      <c r="O398" s="370"/>
      <c r="P398" s="371"/>
      <c r="Q398" s="371"/>
      <c r="R398" s="372"/>
    </row>
    <row r="399" spans="1:18">
      <c r="A399" s="264"/>
      <c r="B399" s="355"/>
      <c r="C399" s="356"/>
      <c r="D399" s="357"/>
      <c r="E399" s="358"/>
      <c r="F399" s="359"/>
      <c r="G399" s="295" t="s">
        <v>263</v>
      </c>
      <c r="H399" s="285"/>
      <c r="I399" s="284"/>
      <c r="J399" s="301" t="s">
        <v>141</v>
      </c>
      <c r="K399" s="342" t="s">
        <v>189</v>
      </c>
      <c r="L399" s="340"/>
      <c r="M399" s="468"/>
      <c r="N399" s="140"/>
      <c r="O399" s="370"/>
      <c r="P399" s="371"/>
      <c r="Q399" s="371"/>
      <c r="R399" s="372"/>
    </row>
    <row r="400" spans="1:18">
      <c r="A400" s="264"/>
      <c r="B400" s="360"/>
      <c r="C400" s="360"/>
      <c r="D400" s="360"/>
      <c r="E400" s="360"/>
      <c r="F400" s="360"/>
      <c r="G400" s="295"/>
      <c r="H400" s="285"/>
      <c r="I400" s="284"/>
      <c r="J400" s="301"/>
      <c r="K400" s="342"/>
      <c r="L400" s="340"/>
      <c r="M400" s="468"/>
      <c r="N400" s="140"/>
      <c r="O400" s="370"/>
      <c r="P400" s="371"/>
      <c r="Q400" s="371"/>
      <c r="R400" s="372"/>
    </row>
    <row r="401" spans="1:18">
      <c r="A401" s="264"/>
      <c r="B401" s="355"/>
      <c r="C401" s="356"/>
      <c r="D401" s="357"/>
      <c r="E401" s="358"/>
      <c r="F401" s="359"/>
      <c r="G401" s="295" t="s">
        <v>263</v>
      </c>
      <c r="H401" s="285"/>
      <c r="I401" s="284"/>
      <c r="J401" s="301" t="s">
        <v>142</v>
      </c>
      <c r="K401" s="342" t="s">
        <v>188</v>
      </c>
      <c r="L401" s="340"/>
      <c r="M401" s="468"/>
      <c r="N401" s="140"/>
      <c r="O401" s="370"/>
      <c r="P401" s="371"/>
      <c r="Q401" s="371"/>
      <c r="R401" s="372"/>
    </row>
    <row r="402" spans="1:18">
      <c r="A402" s="264"/>
      <c r="B402" s="360"/>
      <c r="C402" s="360"/>
      <c r="D402" s="360"/>
      <c r="E402" s="360"/>
      <c r="F402" s="360"/>
      <c r="G402" s="295"/>
      <c r="H402" s="285"/>
      <c r="I402" s="284"/>
      <c r="J402" s="301"/>
      <c r="K402" s="342"/>
      <c r="L402" s="340"/>
      <c r="M402" s="468"/>
      <c r="N402" s="140"/>
      <c r="O402" s="370"/>
      <c r="P402" s="371"/>
      <c r="Q402" s="371"/>
      <c r="R402" s="372"/>
    </row>
    <row r="403" spans="1:18">
      <c r="A403" s="264"/>
      <c r="B403" s="360"/>
      <c r="C403" s="360"/>
      <c r="D403" s="360"/>
      <c r="E403" s="360"/>
      <c r="F403" s="360"/>
      <c r="G403" s="295"/>
      <c r="H403" s="285"/>
      <c r="I403" s="284"/>
      <c r="J403" s="301"/>
      <c r="K403" s="342"/>
      <c r="L403" s="340"/>
      <c r="M403" s="468"/>
      <c r="N403" s="140"/>
      <c r="O403" s="370"/>
      <c r="P403" s="371"/>
      <c r="Q403" s="371"/>
      <c r="R403" s="372"/>
    </row>
    <row r="404" spans="1:18">
      <c r="A404" s="264"/>
      <c r="B404" s="355"/>
      <c r="C404" s="356"/>
      <c r="D404" s="357"/>
      <c r="E404" s="358"/>
      <c r="F404" s="359"/>
      <c r="G404" s="295" t="s">
        <v>263</v>
      </c>
      <c r="H404" s="291">
        <f>SUM(Fehlerkontrolle!R51)</f>
        <v>-7</v>
      </c>
      <c r="I404" s="282"/>
      <c r="J404" s="299" t="s">
        <v>43</v>
      </c>
      <c r="K404" s="338" t="s">
        <v>166</v>
      </c>
      <c r="L404" s="339"/>
      <c r="M404" s="468"/>
      <c r="N404" s="140"/>
      <c r="O404" s="370"/>
      <c r="P404" s="371"/>
      <c r="Q404" s="371"/>
      <c r="R404" s="372"/>
    </row>
    <row r="405" spans="1:18">
      <c r="A405" s="264"/>
      <c r="B405" s="360"/>
      <c r="C405" s="360"/>
      <c r="D405" s="360"/>
      <c r="E405" s="360"/>
      <c r="F405" s="360"/>
      <c r="G405" s="295"/>
      <c r="H405" s="285"/>
      <c r="I405" s="284"/>
      <c r="J405" s="300"/>
      <c r="K405" s="342"/>
      <c r="L405" s="340"/>
      <c r="M405" s="468"/>
      <c r="N405" s="140"/>
      <c r="O405" s="370"/>
      <c r="P405" s="371"/>
      <c r="Q405" s="371"/>
      <c r="R405" s="372"/>
    </row>
    <row r="406" spans="1:18">
      <c r="A406" s="264"/>
      <c r="B406" s="360"/>
      <c r="C406" s="360"/>
      <c r="D406" s="360"/>
      <c r="E406" s="360"/>
      <c r="F406" s="360"/>
      <c r="G406" s="295"/>
      <c r="H406" s="285"/>
      <c r="I406" s="284"/>
      <c r="J406" s="300"/>
      <c r="K406" s="342" t="s">
        <v>167</v>
      </c>
      <c r="L406" s="340"/>
      <c r="M406" s="468"/>
      <c r="N406" s="140"/>
      <c r="O406" s="370"/>
      <c r="P406" s="371"/>
      <c r="Q406" s="371"/>
      <c r="R406" s="372"/>
    </row>
    <row r="407" spans="1:18">
      <c r="A407" s="264"/>
      <c r="B407" s="360"/>
      <c r="C407" s="360"/>
      <c r="D407" s="360"/>
      <c r="E407" s="360"/>
      <c r="F407" s="360"/>
      <c r="G407" s="295"/>
      <c r="H407" s="285"/>
      <c r="I407" s="284"/>
      <c r="J407" s="300"/>
      <c r="K407" s="342"/>
      <c r="L407" s="340"/>
      <c r="M407" s="468"/>
      <c r="N407" s="140"/>
      <c r="O407" s="370"/>
      <c r="P407" s="371"/>
      <c r="Q407" s="371"/>
      <c r="R407" s="372"/>
    </row>
    <row r="408" spans="1:18">
      <c r="A408" s="264"/>
      <c r="B408" s="355"/>
      <c r="C408" s="356"/>
      <c r="D408" s="357"/>
      <c r="E408" s="358"/>
      <c r="F408" s="359"/>
      <c r="G408" s="295" t="s">
        <v>263</v>
      </c>
      <c r="H408" s="285"/>
      <c r="I408" s="284"/>
      <c r="J408" s="301" t="s">
        <v>140</v>
      </c>
      <c r="K408" s="342" t="s">
        <v>195</v>
      </c>
      <c r="L408" s="340"/>
      <c r="M408" s="468"/>
      <c r="N408" s="140"/>
      <c r="O408" s="370"/>
      <c r="P408" s="371"/>
      <c r="Q408" s="371"/>
      <c r="R408" s="372"/>
    </row>
    <row r="409" spans="1:18">
      <c r="A409" s="264"/>
      <c r="B409" s="360"/>
      <c r="C409" s="360"/>
      <c r="D409" s="360"/>
      <c r="E409" s="360"/>
      <c r="F409" s="360"/>
      <c r="G409" s="295"/>
      <c r="H409" s="285"/>
      <c r="I409" s="284"/>
      <c r="J409" s="301"/>
      <c r="K409" s="342"/>
      <c r="L409" s="340"/>
      <c r="M409" s="468"/>
      <c r="N409" s="140"/>
      <c r="O409" s="370"/>
      <c r="P409" s="371"/>
      <c r="Q409" s="371"/>
      <c r="R409" s="372"/>
    </row>
    <row r="410" spans="1:18">
      <c r="A410" s="264"/>
      <c r="B410" s="355"/>
      <c r="C410" s="356"/>
      <c r="D410" s="357"/>
      <c r="E410" s="358"/>
      <c r="F410" s="359"/>
      <c r="G410" s="295" t="s">
        <v>263</v>
      </c>
      <c r="H410" s="285"/>
      <c r="I410" s="284"/>
      <c r="J410" s="301" t="s">
        <v>141</v>
      </c>
      <c r="K410" s="342" t="s">
        <v>196</v>
      </c>
      <c r="L410" s="340"/>
      <c r="M410" s="468"/>
      <c r="N410" s="140"/>
      <c r="O410" s="370"/>
      <c r="P410" s="371"/>
      <c r="Q410" s="371"/>
      <c r="R410" s="372"/>
    </row>
    <row r="411" spans="1:18">
      <c r="A411" s="264"/>
      <c r="B411" s="360"/>
      <c r="C411" s="360"/>
      <c r="D411" s="360"/>
      <c r="E411" s="360"/>
      <c r="F411" s="360"/>
      <c r="G411" s="295"/>
      <c r="H411" s="285"/>
      <c r="I411" s="284"/>
      <c r="J411" s="301"/>
      <c r="K411" s="342"/>
      <c r="L411" s="340"/>
      <c r="M411" s="468"/>
      <c r="N411" s="140"/>
      <c r="O411" s="370"/>
      <c r="P411" s="371"/>
      <c r="Q411" s="371"/>
      <c r="R411" s="372"/>
    </row>
    <row r="412" spans="1:18">
      <c r="A412" s="264"/>
      <c r="B412" s="355"/>
      <c r="C412" s="356"/>
      <c r="D412" s="357"/>
      <c r="E412" s="358"/>
      <c r="F412" s="359"/>
      <c r="G412" s="295" t="s">
        <v>263</v>
      </c>
      <c r="H412" s="285"/>
      <c r="I412" s="284"/>
      <c r="J412" s="301" t="s">
        <v>142</v>
      </c>
      <c r="K412" s="342" t="s">
        <v>197</v>
      </c>
      <c r="L412" s="340"/>
      <c r="M412" s="468"/>
      <c r="N412" s="140"/>
      <c r="O412" s="370"/>
      <c r="P412" s="371"/>
      <c r="Q412" s="371"/>
      <c r="R412" s="372"/>
    </row>
    <row r="413" spans="1:18">
      <c r="A413" s="264"/>
      <c r="B413" s="360"/>
      <c r="C413" s="360"/>
      <c r="D413" s="360"/>
      <c r="E413" s="360"/>
      <c r="F413" s="360"/>
      <c r="G413" s="295"/>
      <c r="H413" s="285"/>
      <c r="I413" s="284"/>
      <c r="J413" s="301"/>
      <c r="K413" s="342"/>
      <c r="L413" s="340"/>
      <c r="M413" s="468"/>
      <c r="N413" s="140"/>
      <c r="O413" s="370"/>
      <c r="P413" s="371"/>
      <c r="Q413" s="371"/>
      <c r="R413" s="372"/>
    </row>
    <row r="414" spans="1:18">
      <c r="A414" s="264"/>
      <c r="B414" s="355"/>
      <c r="C414" s="356"/>
      <c r="D414" s="357"/>
      <c r="E414" s="358"/>
      <c r="F414" s="359"/>
      <c r="G414" s="295" t="s">
        <v>263</v>
      </c>
      <c r="H414" s="285"/>
      <c r="I414" s="284"/>
      <c r="J414" s="301" t="s">
        <v>143</v>
      </c>
      <c r="K414" s="342" t="s">
        <v>198</v>
      </c>
      <c r="L414" s="340"/>
      <c r="M414" s="468"/>
      <c r="N414" s="140"/>
      <c r="O414" s="370"/>
      <c r="P414" s="371"/>
      <c r="Q414" s="371"/>
      <c r="R414" s="372"/>
    </row>
    <row r="415" spans="1:18">
      <c r="A415" s="264"/>
      <c r="B415" s="360"/>
      <c r="C415" s="360"/>
      <c r="D415" s="360"/>
      <c r="E415" s="360"/>
      <c r="F415" s="360"/>
      <c r="G415" s="295"/>
      <c r="H415" s="285"/>
      <c r="I415" s="284"/>
      <c r="J415" s="301"/>
      <c r="K415" s="342"/>
      <c r="L415" s="340"/>
      <c r="M415" s="468"/>
      <c r="N415" s="140"/>
      <c r="O415" s="370"/>
      <c r="P415" s="371"/>
      <c r="Q415" s="371"/>
      <c r="R415" s="372"/>
    </row>
    <row r="416" spans="1:18">
      <c r="A416" s="264"/>
      <c r="B416" s="355"/>
      <c r="C416" s="356"/>
      <c r="D416" s="357"/>
      <c r="E416" s="358"/>
      <c r="F416" s="359"/>
      <c r="G416" s="295" t="s">
        <v>263</v>
      </c>
      <c r="H416" s="285"/>
      <c r="I416" s="284"/>
      <c r="J416" s="301" t="s">
        <v>144</v>
      </c>
      <c r="K416" s="342" t="s">
        <v>199</v>
      </c>
      <c r="L416" s="340"/>
      <c r="M416" s="468"/>
      <c r="N416" s="140"/>
      <c r="O416" s="370"/>
      <c r="P416" s="371"/>
      <c r="Q416" s="371"/>
      <c r="R416" s="372"/>
    </row>
    <row r="417" spans="1:18">
      <c r="A417" s="264"/>
      <c r="B417" s="360"/>
      <c r="C417" s="360"/>
      <c r="D417" s="360"/>
      <c r="E417" s="360"/>
      <c r="F417" s="360"/>
      <c r="G417" s="295"/>
      <c r="H417" s="285"/>
      <c r="I417" s="284"/>
      <c r="J417" s="301"/>
      <c r="K417" s="342"/>
      <c r="L417" s="340"/>
      <c r="M417" s="468"/>
      <c r="N417" s="140"/>
      <c r="O417" s="370"/>
      <c r="P417" s="371"/>
      <c r="Q417" s="371"/>
      <c r="R417" s="372"/>
    </row>
    <row r="418" spans="1:18">
      <c r="A418" s="264"/>
      <c r="B418" s="355"/>
      <c r="C418" s="356"/>
      <c r="D418" s="357"/>
      <c r="E418" s="358"/>
      <c r="F418" s="359"/>
      <c r="G418" s="295" t="s">
        <v>263</v>
      </c>
      <c r="H418" s="285"/>
      <c r="I418" s="284"/>
      <c r="J418" s="301" t="s">
        <v>21</v>
      </c>
      <c r="K418" s="342" t="s">
        <v>188</v>
      </c>
      <c r="L418" s="340"/>
      <c r="M418" s="468"/>
      <c r="N418" s="140"/>
      <c r="O418" s="370"/>
      <c r="P418" s="371"/>
      <c r="Q418" s="371"/>
      <c r="R418" s="372"/>
    </row>
    <row r="419" spans="1:18">
      <c r="A419" s="264"/>
      <c r="B419" s="360"/>
      <c r="C419" s="360"/>
      <c r="D419" s="360"/>
      <c r="E419" s="360"/>
      <c r="F419" s="360"/>
      <c r="G419" s="295"/>
      <c r="H419" s="285"/>
      <c r="I419" s="284"/>
      <c r="J419" s="301"/>
      <c r="K419" s="338"/>
      <c r="L419" s="340"/>
      <c r="M419" s="468"/>
      <c r="N419" s="140"/>
      <c r="O419" s="370"/>
      <c r="P419" s="371"/>
      <c r="Q419" s="371"/>
      <c r="R419" s="372"/>
    </row>
    <row r="420" spans="1:18">
      <c r="A420" s="264"/>
      <c r="B420" s="360"/>
      <c r="C420" s="360"/>
      <c r="D420" s="360"/>
      <c r="E420" s="360"/>
      <c r="F420" s="360"/>
      <c r="G420" s="295"/>
      <c r="H420" s="285"/>
      <c r="I420" s="284"/>
      <c r="J420" s="301"/>
      <c r="K420" s="342"/>
      <c r="L420" s="340"/>
      <c r="M420" s="468"/>
      <c r="N420" s="140"/>
      <c r="O420" s="370"/>
      <c r="P420" s="371"/>
      <c r="Q420" s="371"/>
      <c r="R420" s="372"/>
    </row>
    <row r="421" spans="1:18">
      <c r="A421" s="264"/>
      <c r="B421" s="355"/>
      <c r="C421" s="356"/>
      <c r="D421" s="357"/>
      <c r="E421" s="358"/>
      <c r="F421" s="359"/>
      <c r="G421" s="295" t="s">
        <v>263</v>
      </c>
      <c r="H421" s="291">
        <f>SUM(Fehlerkontrolle!R52)</f>
        <v>-6</v>
      </c>
      <c r="I421" s="282"/>
      <c r="J421" s="299" t="s">
        <v>84</v>
      </c>
      <c r="K421" s="338" t="s">
        <v>168</v>
      </c>
      <c r="L421" s="339"/>
      <c r="M421" s="468"/>
      <c r="N421" s="140"/>
      <c r="O421" s="370"/>
      <c r="P421" s="371"/>
      <c r="Q421" s="371"/>
      <c r="R421" s="372"/>
    </row>
    <row r="422" spans="1:18">
      <c r="A422" s="264"/>
      <c r="B422" s="360"/>
      <c r="C422" s="360"/>
      <c r="D422" s="360"/>
      <c r="E422" s="360"/>
      <c r="F422" s="360"/>
      <c r="G422" s="295"/>
      <c r="H422" s="285"/>
      <c r="I422" s="284"/>
      <c r="J422" s="300"/>
      <c r="K422" s="342"/>
      <c r="L422" s="340"/>
      <c r="M422" s="468"/>
      <c r="N422" s="140"/>
      <c r="O422" s="370"/>
      <c r="P422" s="371"/>
      <c r="Q422" s="371"/>
      <c r="R422" s="372"/>
    </row>
    <row r="423" spans="1:18">
      <c r="A423" s="264"/>
      <c r="B423" s="365"/>
      <c r="C423" s="365"/>
      <c r="D423" s="365"/>
      <c r="E423" s="365"/>
      <c r="F423" s="365"/>
      <c r="G423" s="319"/>
      <c r="H423" s="285"/>
      <c r="I423" s="284"/>
      <c r="J423" s="300"/>
      <c r="K423" s="342" t="s">
        <v>167</v>
      </c>
      <c r="L423" s="340"/>
      <c r="M423" s="468"/>
      <c r="N423" s="140"/>
      <c r="O423" s="370"/>
      <c r="P423" s="371"/>
      <c r="Q423" s="371"/>
      <c r="R423" s="372"/>
    </row>
    <row r="424" spans="1:18">
      <c r="A424" s="264"/>
      <c r="B424" s="365"/>
      <c r="C424" s="365"/>
      <c r="D424" s="365"/>
      <c r="E424" s="365"/>
      <c r="F424" s="365"/>
      <c r="G424" s="319"/>
      <c r="H424" s="285"/>
      <c r="I424" s="284"/>
      <c r="J424" s="300"/>
      <c r="K424" s="342"/>
      <c r="L424" s="340"/>
      <c r="M424" s="468"/>
      <c r="N424" s="140"/>
      <c r="O424" s="370"/>
      <c r="P424" s="371"/>
      <c r="Q424" s="371"/>
      <c r="R424" s="372"/>
    </row>
    <row r="425" spans="1:18">
      <c r="A425" s="264"/>
      <c r="B425" s="355"/>
      <c r="C425" s="356"/>
      <c r="D425" s="357"/>
      <c r="E425" s="358"/>
      <c r="F425" s="359"/>
      <c r="G425" s="295" t="s">
        <v>263</v>
      </c>
      <c r="H425" s="285"/>
      <c r="I425" s="284"/>
      <c r="J425" s="301" t="s">
        <v>140</v>
      </c>
      <c r="K425" s="342" t="s">
        <v>191</v>
      </c>
      <c r="L425" s="340"/>
      <c r="M425" s="468"/>
      <c r="N425" s="140"/>
      <c r="O425" s="370"/>
      <c r="P425" s="371"/>
      <c r="Q425" s="371"/>
      <c r="R425" s="372"/>
    </row>
    <row r="426" spans="1:18">
      <c r="A426" s="264"/>
      <c r="B426" s="360"/>
      <c r="C426" s="360"/>
      <c r="D426" s="360"/>
      <c r="E426" s="360"/>
      <c r="F426" s="360"/>
      <c r="G426" s="295"/>
      <c r="H426" s="285"/>
      <c r="I426" s="284"/>
      <c r="J426" s="301"/>
      <c r="K426" s="342"/>
      <c r="L426" s="340"/>
      <c r="M426" s="468"/>
      <c r="N426" s="140"/>
      <c r="O426" s="370"/>
      <c r="P426" s="371"/>
      <c r="Q426" s="371"/>
      <c r="R426" s="372"/>
    </row>
    <row r="427" spans="1:18">
      <c r="A427" s="264"/>
      <c r="B427" s="355"/>
      <c r="C427" s="356"/>
      <c r="D427" s="357"/>
      <c r="E427" s="358"/>
      <c r="F427" s="359"/>
      <c r="G427" s="295" t="s">
        <v>263</v>
      </c>
      <c r="H427" s="285"/>
      <c r="I427" s="284"/>
      <c r="J427" s="301" t="s">
        <v>141</v>
      </c>
      <c r="K427" s="342" t="s">
        <v>192</v>
      </c>
      <c r="L427" s="340"/>
      <c r="M427" s="468"/>
      <c r="N427" s="140"/>
      <c r="O427" s="370"/>
      <c r="P427" s="371"/>
      <c r="Q427" s="371"/>
      <c r="R427" s="372"/>
    </row>
    <row r="428" spans="1:18">
      <c r="A428" s="264"/>
      <c r="B428" s="360"/>
      <c r="C428" s="360"/>
      <c r="D428" s="360"/>
      <c r="E428" s="360"/>
      <c r="F428" s="362"/>
      <c r="G428" s="295"/>
      <c r="H428" s="285"/>
      <c r="I428" s="284"/>
      <c r="J428" s="301"/>
      <c r="K428" s="342"/>
      <c r="L428" s="340"/>
      <c r="M428" s="468"/>
      <c r="N428" s="140"/>
      <c r="O428" s="370"/>
      <c r="P428" s="371"/>
      <c r="Q428" s="371"/>
      <c r="R428" s="372"/>
    </row>
    <row r="429" spans="1:18">
      <c r="A429" s="264"/>
      <c r="B429" s="355"/>
      <c r="C429" s="356"/>
      <c r="D429" s="357"/>
      <c r="E429" s="358"/>
      <c r="F429" s="359"/>
      <c r="G429" s="295" t="s">
        <v>263</v>
      </c>
      <c r="H429" s="285"/>
      <c r="I429" s="284"/>
      <c r="J429" s="301" t="s">
        <v>142</v>
      </c>
      <c r="K429" s="342" t="s">
        <v>193</v>
      </c>
      <c r="L429" s="340"/>
      <c r="M429" s="468"/>
      <c r="N429" s="140"/>
      <c r="O429" s="370"/>
      <c r="P429" s="371"/>
      <c r="Q429" s="371"/>
      <c r="R429" s="372"/>
    </row>
    <row r="430" spans="1:18">
      <c r="A430" s="264"/>
      <c r="B430" s="360"/>
      <c r="C430" s="360"/>
      <c r="D430" s="360"/>
      <c r="E430" s="360"/>
      <c r="F430" s="360"/>
      <c r="G430" s="295"/>
      <c r="H430" s="285"/>
      <c r="I430" s="284"/>
      <c r="J430" s="301"/>
      <c r="K430" s="342"/>
      <c r="L430" s="340"/>
      <c r="M430" s="468"/>
      <c r="N430" s="140"/>
      <c r="O430" s="370"/>
      <c r="P430" s="371"/>
      <c r="Q430" s="371"/>
      <c r="R430" s="372"/>
    </row>
    <row r="431" spans="1:18">
      <c r="A431" s="264"/>
      <c r="B431" s="355"/>
      <c r="C431" s="356"/>
      <c r="D431" s="357"/>
      <c r="E431" s="358"/>
      <c r="F431" s="359"/>
      <c r="G431" s="295" t="s">
        <v>263</v>
      </c>
      <c r="H431" s="285"/>
      <c r="I431" s="284"/>
      <c r="J431" s="301" t="s">
        <v>143</v>
      </c>
      <c r="K431" s="342" t="s">
        <v>194</v>
      </c>
      <c r="L431" s="340"/>
      <c r="M431" s="468"/>
      <c r="N431" s="140"/>
      <c r="O431" s="370"/>
      <c r="P431" s="371"/>
      <c r="Q431" s="371"/>
      <c r="R431" s="372"/>
    </row>
    <row r="432" spans="1:18">
      <c r="A432" s="264"/>
      <c r="B432" s="360"/>
      <c r="C432" s="360"/>
      <c r="D432" s="360"/>
      <c r="E432" s="360"/>
      <c r="F432" s="360"/>
      <c r="G432" s="295"/>
      <c r="H432" s="285"/>
      <c r="I432" s="284"/>
      <c r="J432" s="301"/>
      <c r="K432" s="342"/>
      <c r="L432" s="340"/>
      <c r="M432" s="468"/>
      <c r="N432" s="140"/>
      <c r="O432" s="370"/>
      <c r="P432" s="371"/>
      <c r="Q432" s="371"/>
      <c r="R432" s="372"/>
    </row>
    <row r="433" spans="1:18">
      <c r="A433" s="264"/>
      <c r="B433" s="355"/>
      <c r="C433" s="356"/>
      <c r="D433" s="357"/>
      <c r="E433" s="358"/>
      <c r="F433" s="359"/>
      <c r="G433" s="295" t="s">
        <v>263</v>
      </c>
      <c r="H433" s="285"/>
      <c r="I433" s="284"/>
      <c r="J433" s="301" t="s">
        <v>144</v>
      </c>
      <c r="K433" s="342" t="s">
        <v>188</v>
      </c>
      <c r="L433" s="340"/>
      <c r="M433" s="468"/>
      <c r="N433" s="140"/>
      <c r="O433" s="370"/>
      <c r="P433" s="371"/>
      <c r="Q433" s="371"/>
      <c r="R433" s="372"/>
    </row>
    <row r="434" spans="1:18">
      <c r="A434" s="264"/>
      <c r="B434" s="360"/>
      <c r="C434" s="360"/>
      <c r="D434" s="360"/>
      <c r="E434" s="360"/>
      <c r="F434" s="360"/>
      <c r="G434" s="295"/>
      <c r="H434" s="285"/>
      <c r="I434" s="284"/>
      <c r="J434" s="301"/>
      <c r="K434" s="338"/>
      <c r="L434" s="340"/>
      <c r="M434" s="468"/>
      <c r="N434" s="140"/>
      <c r="O434" s="370"/>
      <c r="P434" s="371"/>
      <c r="Q434" s="371"/>
      <c r="R434" s="372"/>
    </row>
    <row r="435" spans="1:18">
      <c r="A435" s="264"/>
      <c r="B435" s="360"/>
      <c r="C435" s="360"/>
      <c r="D435" s="360"/>
      <c r="E435" s="360"/>
      <c r="F435" s="360"/>
      <c r="G435" s="295"/>
      <c r="H435" s="285"/>
      <c r="I435" s="284"/>
      <c r="J435" s="301"/>
      <c r="K435" s="342"/>
      <c r="L435" s="340"/>
      <c r="M435" s="468"/>
      <c r="N435" s="140"/>
      <c r="O435" s="370"/>
      <c r="P435" s="371"/>
      <c r="Q435" s="371"/>
      <c r="R435" s="372"/>
    </row>
    <row r="436" spans="1:18">
      <c r="A436" s="264"/>
      <c r="B436" s="355"/>
      <c r="C436" s="356"/>
      <c r="D436" s="357"/>
      <c r="E436" s="358"/>
      <c r="F436" s="359"/>
      <c r="G436" s="295" t="s">
        <v>263</v>
      </c>
      <c r="H436" s="291">
        <f>SUM(Fehlerkontrolle!R53)</f>
        <v>-2</v>
      </c>
      <c r="I436" s="282"/>
      <c r="J436" s="299" t="s">
        <v>161</v>
      </c>
      <c r="K436" s="338" t="s">
        <v>169</v>
      </c>
      <c r="L436" s="339"/>
      <c r="M436" s="468"/>
      <c r="N436" s="140"/>
      <c r="O436" s="370"/>
      <c r="P436" s="371"/>
      <c r="Q436" s="371"/>
      <c r="R436" s="372"/>
    </row>
    <row r="437" spans="1:18">
      <c r="A437" s="264"/>
      <c r="B437" s="360"/>
      <c r="C437" s="360"/>
      <c r="D437" s="360"/>
      <c r="E437" s="360"/>
      <c r="F437" s="360"/>
      <c r="G437" s="295"/>
      <c r="H437" s="285"/>
      <c r="I437" s="284"/>
      <c r="J437" s="300"/>
      <c r="K437" s="342"/>
      <c r="L437" s="340"/>
      <c r="M437" s="468"/>
      <c r="N437" s="140"/>
      <c r="O437" s="370"/>
      <c r="P437" s="371"/>
      <c r="Q437" s="371"/>
      <c r="R437" s="372"/>
    </row>
    <row r="438" spans="1:18">
      <c r="A438" s="264"/>
      <c r="B438" s="355"/>
      <c r="C438" s="356"/>
      <c r="D438" s="357"/>
      <c r="E438" s="358"/>
      <c r="F438" s="359"/>
      <c r="G438" s="295" t="s">
        <v>263</v>
      </c>
      <c r="H438" s="285"/>
      <c r="I438" s="284"/>
      <c r="J438" s="301" t="s">
        <v>148</v>
      </c>
      <c r="K438" s="344" t="s">
        <v>516</v>
      </c>
      <c r="L438" s="340"/>
      <c r="M438" s="468"/>
      <c r="N438" s="140"/>
      <c r="O438" s="370"/>
      <c r="P438" s="371"/>
      <c r="Q438" s="371"/>
      <c r="R438" s="372"/>
    </row>
    <row r="439" spans="1:18">
      <c r="A439" s="264"/>
      <c r="B439" s="360"/>
      <c r="C439" s="360"/>
      <c r="D439" s="360"/>
      <c r="E439" s="360"/>
      <c r="F439" s="360"/>
      <c r="G439" s="295"/>
      <c r="H439" s="285"/>
      <c r="I439" s="284"/>
      <c r="J439" s="301"/>
      <c r="K439" s="342"/>
      <c r="L439" s="340"/>
      <c r="M439" s="468"/>
      <c r="N439" s="140"/>
      <c r="O439" s="370"/>
      <c r="P439" s="371"/>
      <c r="Q439" s="371"/>
      <c r="R439" s="372"/>
    </row>
    <row r="440" spans="1:18">
      <c r="A440" s="264"/>
      <c r="B440" s="360"/>
      <c r="C440" s="360"/>
      <c r="D440" s="360"/>
      <c r="E440" s="360"/>
      <c r="F440" s="360"/>
      <c r="G440" s="295"/>
      <c r="H440" s="285"/>
      <c r="I440" s="284"/>
      <c r="J440" s="301"/>
      <c r="K440" s="342"/>
      <c r="L440" s="340"/>
      <c r="M440" s="468"/>
      <c r="N440" s="140"/>
      <c r="O440" s="370"/>
      <c r="P440" s="371"/>
      <c r="Q440" s="371"/>
      <c r="R440" s="372"/>
    </row>
    <row r="441" spans="1:18">
      <c r="A441" s="264"/>
      <c r="B441" s="355"/>
      <c r="C441" s="356"/>
      <c r="D441" s="357"/>
      <c r="E441" s="358"/>
      <c r="F441" s="359"/>
      <c r="G441" s="295" t="s">
        <v>263</v>
      </c>
      <c r="H441" s="291">
        <f>SUM(Fehlerkontrolle!R54)</f>
        <v>-2</v>
      </c>
      <c r="I441" s="282"/>
      <c r="J441" s="299" t="s">
        <v>162</v>
      </c>
      <c r="K441" s="338" t="s">
        <v>172</v>
      </c>
      <c r="L441" s="339"/>
      <c r="M441" s="468"/>
      <c r="N441" s="140"/>
      <c r="O441" s="370"/>
      <c r="P441" s="371"/>
      <c r="Q441" s="371"/>
      <c r="R441" s="372"/>
    </row>
    <row r="442" spans="1:18">
      <c r="A442" s="264"/>
      <c r="B442" s="360"/>
      <c r="C442" s="360"/>
      <c r="D442" s="360"/>
      <c r="E442" s="360"/>
      <c r="F442" s="360"/>
      <c r="G442" s="295"/>
      <c r="H442" s="285"/>
      <c r="I442" s="284"/>
      <c r="J442" s="300"/>
      <c r="K442" s="338" t="s">
        <v>173</v>
      </c>
      <c r="L442" s="340"/>
      <c r="M442" s="468"/>
      <c r="N442" s="140"/>
      <c r="O442" s="370"/>
      <c r="P442" s="371"/>
      <c r="Q442" s="371"/>
      <c r="R442" s="372"/>
    </row>
    <row r="443" spans="1:18">
      <c r="A443" s="264"/>
      <c r="B443" s="360"/>
      <c r="C443" s="360"/>
      <c r="D443" s="360"/>
      <c r="E443" s="360"/>
      <c r="F443" s="360"/>
      <c r="G443" s="295"/>
      <c r="H443" s="285"/>
      <c r="I443" s="284"/>
      <c r="J443" s="300"/>
      <c r="K443" s="338"/>
      <c r="L443" s="340"/>
      <c r="M443" s="468"/>
      <c r="N443" s="140"/>
      <c r="O443" s="370"/>
      <c r="P443" s="371"/>
      <c r="Q443" s="371"/>
      <c r="R443" s="372"/>
    </row>
    <row r="444" spans="1:18">
      <c r="A444" s="264"/>
      <c r="B444" s="355"/>
      <c r="C444" s="356"/>
      <c r="D444" s="357"/>
      <c r="E444" s="358"/>
      <c r="F444" s="359"/>
      <c r="G444" s="295" t="s">
        <v>263</v>
      </c>
      <c r="H444" s="285"/>
      <c r="I444" s="284"/>
      <c r="J444" s="301" t="s">
        <v>148</v>
      </c>
      <c r="K444" s="342" t="s">
        <v>171</v>
      </c>
      <c r="L444" s="340"/>
      <c r="M444" s="468"/>
      <c r="N444" s="140"/>
      <c r="O444" s="370"/>
      <c r="P444" s="371"/>
      <c r="Q444" s="371"/>
      <c r="R444" s="372"/>
    </row>
    <row r="445" spans="1:18">
      <c r="A445" s="264"/>
      <c r="B445" s="362"/>
      <c r="C445" s="360"/>
      <c r="D445" s="360"/>
      <c r="E445" s="360"/>
      <c r="F445" s="360"/>
      <c r="G445" s="295"/>
      <c r="H445" s="285"/>
      <c r="I445" s="284"/>
      <c r="J445" s="301"/>
      <c r="K445" s="342"/>
      <c r="L445" s="340"/>
      <c r="M445" s="468"/>
      <c r="N445" s="140"/>
      <c r="O445" s="370"/>
      <c r="P445" s="371"/>
      <c r="Q445" s="371"/>
      <c r="R445" s="372"/>
    </row>
    <row r="446" spans="1:18">
      <c r="A446" s="264"/>
      <c r="B446" s="360"/>
      <c r="C446" s="360"/>
      <c r="D446" s="360"/>
      <c r="E446" s="360"/>
      <c r="F446" s="360"/>
      <c r="G446" s="295"/>
      <c r="H446" s="285"/>
      <c r="I446" s="284"/>
      <c r="J446" s="301"/>
      <c r="K446" s="342"/>
      <c r="L446" s="340"/>
      <c r="M446" s="468"/>
      <c r="N446" s="140"/>
      <c r="O446" s="370"/>
      <c r="P446" s="371"/>
      <c r="Q446" s="371"/>
      <c r="R446" s="372"/>
    </row>
    <row r="447" spans="1:18">
      <c r="A447" s="264"/>
      <c r="B447" s="355"/>
      <c r="C447" s="356"/>
      <c r="D447" s="357"/>
      <c r="E447" s="358"/>
      <c r="F447" s="359"/>
      <c r="G447" s="295" t="s">
        <v>263</v>
      </c>
      <c r="H447" s="291">
        <f>SUM(Fehlerkontrolle!R55)</f>
        <v>-1</v>
      </c>
      <c r="I447" s="282"/>
      <c r="J447" s="299" t="s">
        <v>163</v>
      </c>
      <c r="K447" s="349" t="s">
        <v>721</v>
      </c>
      <c r="L447" s="339"/>
      <c r="M447" s="468"/>
      <c r="N447" s="140"/>
      <c r="O447" s="370"/>
      <c r="P447" s="371"/>
      <c r="Q447" s="371"/>
      <c r="R447" s="372"/>
    </row>
    <row r="448" spans="1:18" ht="25.5">
      <c r="A448" s="264"/>
      <c r="B448" s="360"/>
      <c r="C448" s="360"/>
      <c r="D448" s="360"/>
      <c r="E448" s="360"/>
      <c r="F448" s="360"/>
      <c r="G448" s="295"/>
      <c r="H448" s="285"/>
      <c r="I448" s="284"/>
      <c r="J448" s="300"/>
      <c r="K448" s="349" t="s">
        <v>363</v>
      </c>
      <c r="L448" s="340"/>
      <c r="M448" s="468"/>
      <c r="N448" s="140"/>
      <c r="O448" s="370"/>
      <c r="P448" s="371"/>
      <c r="Q448" s="371"/>
      <c r="R448" s="372"/>
    </row>
    <row r="449" spans="1:18">
      <c r="A449" s="264"/>
      <c r="B449" s="360"/>
      <c r="C449" s="360"/>
      <c r="D449" s="360"/>
      <c r="E449" s="360"/>
      <c r="F449" s="360"/>
      <c r="G449" s="295"/>
      <c r="H449" s="285"/>
      <c r="I449" s="284"/>
      <c r="J449" s="300"/>
      <c r="K449" s="349"/>
      <c r="L449" s="340"/>
      <c r="M449" s="468"/>
      <c r="N449" s="140"/>
      <c r="O449" s="370"/>
      <c r="P449" s="371"/>
      <c r="Q449" s="371"/>
      <c r="R449" s="372"/>
    </row>
    <row r="450" spans="1:18">
      <c r="A450" s="264"/>
      <c r="B450" s="360"/>
      <c r="C450" s="360"/>
      <c r="D450" s="360"/>
      <c r="E450" s="360"/>
      <c r="F450" s="360"/>
      <c r="G450" s="295"/>
      <c r="H450" s="285"/>
      <c r="I450" s="284"/>
      <c r="J450" s="300"/>
      <c r="K450" s="349"/>
      <c r="L450" s="340"/>
      <c r="M450" s="468"/>
      <c r="N450" s="140"/>
      <c r="O450" s="370"/>
      <c r="P450" s="371"/>
      <c r="Q450" s="371"/>
      <c r="R450" s="372"/>
    </row>
    <row r="451" spans="1:18">
      <c r="A451" s="264"/>
      <c r="B451" s="355"/>
      <c r="C451" s="356"/>
      <c r="D451" s="357"/>
      <c r="E451" s="358"/>
      <c r="F451" s="359"/>
      <c r="G451" s="295" t="s">
        <v>263</v>
      </c>
      <c r="H451" s="291">
        <f>SUM(Fehlerkontrolle!R56)</f>
        <v>-6</v>
      </c>
      <c r="I451" s="282"/>
      <c r="J451" s="306" t="s">
        <v>164</v>
      </c>
      <c r="K451" s="349" t="s">
        <v>667</v>
      </c>
      <c r="L451" s="340"/>
      <c r="M451" s="468"/>
      <c r="N451" s="140"/>
      <c r="O451" s="370"/>
      <c r="P451" s="371"/>
      <c r="Q451" s="371"/>
      <c r="R451" s="372"/>
    </row>
    <row r="452" spans="1:18" ht="25.5">
      <c r="A452" s="264"/>
      <c r="B452" s="360"/>
      <c r="C452" s="360"/>
      <c r="D452" s="360"/>
      <c r="E452" s="360"/>
      <c r="F452" s="360"/>
      <c r="G452" s="295"/>
      <c r="H452" s="285"/>
      <c r="I452" s="284"/>
      <c r="J452" s="300"/>
      <c r="K452" s="344" t="s">
        <v>784</v>
      </c>
      <c r="L452" s="340"/>
      <c r="M452" s="468"/>
      <c r="N452" s="140"/>
      <c r="O452" s="370"/>
      <c r="P452" s="371"/>
      <c r="Q452" s="371"/>
      <c r="R452" s="372"/>
    </row>
    <row r="453" spans="1:18" ht="25.5">
      <c r="A453" s="264"/>
      <c r="B453" s="365"/>
      <c r="C453" s="365"/>
      <c r="D453" s="365"/>
      <c r="E453" s="365"/>
      <c r="F453" s="365"/>
      <c r="G453" s="319"/>
      <c r="H453" s="285"/>
      <c r="I453" s="284"/>
      <c r="J453" s="300"/>
      <c r="K453" s="344" t="s">
        <v>785</v>
      </c>
      <c r="L453" s="340"/>
      <c r="M453" s="468"/>
      <c r="N453" s="140"/>
      <c r="O453" s="370"/>
      <c r="P453" s="371"/>
      <c r="Q453" s="371"/>
      <c r="R453" s="372"/>
    </row>
    <row r="454" spans="1:18">
      <c r="A454" s="264"/>
      <c r="B454" s="365"/>
      <c r="C454" s="365"/>
      <c r="D454" s="365"/>
      <c r="E454" s="365"/>
      <c r="F454" s="365"/>
      <c r="G454" s="319"/>
      <c r="H454" s="285"/>
      <c r="I454" s="284"/>
      <c r="J454" s="300"/>
      <c r="K454" s="342"/>
      <c r="L454" s="340"/>
      <c r="M454" s="468"/>
      <c r="N454" s="140"/>
      <c r="O454" s="370"/>
      <c r="P454" s="371"/>
      <c r="Q454" s="371"/>
      <c r="R454" s="372"/>
    </row>
    <row r="455" spans="1:18">
      <c r="A455" s="264"/>
      <c r="B455" s="355"/>
      <c r="C455" s="356"/>
      <c r="D455" s="357"/>
      <c r="E455" s="358"/>
      <c r="F455" s="359"/>
      <c r="G455" s="295" t="s">
        <v>263</v>
      </c>
      <c r="H455" s="285"/>
      <c r="I455" s="284"/>
      <c r="J455" s="301" t="s">
        <v>140</v>
      </c>
      <c r="K455" s="344" t="s">
        <v>789</v>
      </c>
      <c r="L455" s="340"/>
      <c r="M455" s="468"/>
      <c r="N455" s="140"/>
      <c r="O455" s="370"/>
      <c r="P455" s="371"/>
      <c r="Q455" s="371"/>
      <c r="R455" s="372"/>
    </row>
    <row r="456" spans="1:18">
      <c r="A456" s="264"/>
      <c r="B456" s="360"/>
      <c r="C456" s="360"/>
      <c r="D456" s="360"/>
      <c r="E456" s="360"/>
      <c r="F456" s="360"/>
      <c r="G456" s="295"/>
      <c r="H456" s="285"/>
      <c r="I456" s="284"/>
      <c r="J456" s="301"/>
      <c r="K456" s="342"/>
      <c r="L456" s="340"/>
      <c r="M456" s="468"/>
      <c r="N456" s="140"/>
      <c r="O456" s="370"/>
      <c r="P456" s="371"/>
      <c r="Q456" s="371"/>
      <c r="R456" s="372"/>
    </row>
    <row r="457" spans="1:18">
      <c r="A457" s="264"/>
      <c r="B457" s="355"/>
      <c r="C457" s="356"/>
      <c r="D457" s="357"/>
      <c r="E457" s="358"/>
      <c r="F457" s="359"/>
      <c r="G457" s="295" t="s">
        <v>263</v>
      </c>
      <c r="H457" s="285"/>
      <c r="I457" s="284"/>
      <c r="J457" s="301" t="s">
        <v>141</v>
      </c>
      <c r="K457" s="344" t="s">
        <v>790</v>
      </c>
      <c r="L457" s="340"/>
      <c r="M457" s="468"/>
      <c r="N457" s="140"/>
      <c r="O457" s="370"/>
      <c r="P457" s="371"/>
      <c r="Q457" s="371"/>
      <c r="R457" s="372"/>
    </row>
    <row r="458" spans="1:18">
      <c r="A458" s="264"/>
      <c r="B458" s="360"/>
      <c r="C458" s="360"/>
      <c r="D458" s="360"/>
      <c r="E458" s="360"/>
      <c r="F458" s="362"/>
      <c r="G458" s="295"/>
      <c r="H458" s="285"/>
      <c r="I458" s="284"/>
      <c r="J458" s="301"/>
      <c r="K458" s="342"/>
      <c r="L458" s="340"/>
      <c r="M458" s="468"/>
      <c r="N458" s="140"/>
      <c r="O458" s="370"/>
      <c r="P458" s="371"/>
      <c r="Q458" s="371"/>
      <c r="R458" s="372"/>
    </row>
    <row r="459" spans="1:18">
      <c r="A459" s="264"/>
      <c r="B459" s="355"/>
      <c r="C459" s="356"/>
      <c r="D459" s="357"/>
      <c r="E459" s="358"/>
      <c r="F459" s="359"/>
      <c r="G459" s="295" t="s">
        <v>263</v>
      </c>
      <c r="H459" s="285"/>
      <c r="I459" s="284"/>
      <c r="J459" s="301" t="s">
        <v>142</v>
      </c>
      <c r="K459" s="344" t="s">
        <v>787</v>
      </c>
      <c r="L459" s="340"/>
      <c r="M459" s="468"/>
      <c r="N459" s="140"/>
      <c r="O459" s="370"/>
      <c r="P459" s="371"/>
      <c r="Q459" s="371"/>
      <c r="R459" s="372"/>
    </row>
    <row r="460" spans="1:18">
      <c r="A460" s="264"/>
      <c r="B460" s="360"/>
      <c r="C460" s="360"/>
      <c r="D460" s="360"/>
      <c r="E460" s="360"/>
      <c r="F460" s="360"/>
      <c r="G460" s="295"/>
      <c r="H460" s="285"/>
      <c r="I460" s="284"/>
      <c r="J460" s="301"/>
      <c r="K460" s="342"/>
      <c r="L460" s="340"/>
      <c r="M460" s="468"/>
      <c r="N460" s="140"/>
      <c r="O460" s="370"/>
      <c r="P460" s="371"/>
      <c r="Q460" s="371"/>
      <c r="R460" s="372"/>
    </row>
    <row r="461" spans="1:18">
      <c r="A461" s="264"/>
      <c r="B461" s="355"/>
      <c r="C461" s="356"/>
      <c r="D461" s="357"/>
      <c r="E461" s="358"/>
      <c r="F461" s="359"/>
      <c r="G461" s="295" t="s">
        <v>263</v>
      </c>
      <c r="H461" s="285"/>
      <c r="I461" s="284"/>
      <c r="J461" s="301" t="s">
        <v>143</v>
      </c>
      <c r="K461" s="344" t="s">
        <v>788</v>
      </c>
      <c r="L461" s="340"/>
      <c r="M461" s="468"/>
      <c r="N461" s="140"/>
      <c r="O461" s="370"/>
      <c r="P461" s="371"/>
      <c r="Q461" s="371"/>
      <c r="R461" s="372"/>
    </row>
    <row r="462" spans="1:18">
      <c r="A462" s="264"/>
      <c r="B462" s="360"/>
      <c r="C462" s="360"/>
      <c r="D462" s="360"/>
      <c r="E462" s="360"/>
      <c r="F462" s="360"/>
      <c r="G462" s="295"/>
      <c r="H462" s="285"/>
      <c r="I462" s="284"/>
      <c r="J462" s="301"/>
      <c r="K462" s="342"/>
      <c r="L462" s="340"/>
      <c r="M462" s="468"/>
      <c r="N462" s="140"/>
      <c r="O462" s="370"/>
      <c r="P462" s="371"/>
      <c r="Q462" s="371"/>
      <c r="R462" s="372"/>
    </row>
    <row r="463" spans="1:18">
      <c r="A463" s="264"/>
      <c r="B463" s="355"/>
      <c r="C463" s="356"/>
      <c r="D463" s="357"/>
      <c r="E463" s="358"/>
      <c r="F463" s="359"/>
      <c r="G463" s="295" t="s">
        <v>263</v>
      </c>
      <c r="H463" s="285"/>
      <c r="I463" s="284"/>
      <c r="J463" s="301" t="s">
        <v>144</v>
      </c>
      <c r="K463" s="344" t="s">
        <v>791</v>
      </c>
      <c r="L463" s="340"/>
      <c r="M463" s="468"/>
      <c r="N463" s="140"/>
      <c r="O463" s="370"/>
      <c r="P463" s="371"/>
      <c r="Q463" s="371"/>
      <c r="R463" s="372"/>
    </row>
    <row r="464" spans="1:18">
      <c r="A464" s="264"/>
      <c r="B464" s="360"/>
      <c r="C464" s="360"/>
      <c r="D464" s="360"/>
      <c r="E464" s="360"/>
      <c r="F464" s="360"/>
      <c r="G464" s="295"/>
      <c r="H464" s="285"/>
      <c r="I464" s="284"/>
      <c r="J464" s="301"/>
      <c r="K464" s="338"/>
      <c r="L464" s="340"/>
      <c r="M464" s="468"/>
      <c r="N464" s="140"/>
      <c r="O464" s="370"/>
      <c r="P464" s="371"/>
      <c r="Q464" s="371"/>
      <c r="R464" s="372"/>
    </row>
    <row r="465" spans="1:18">
      <c r="A465" s="264"/>
      <c r="B465" s="360"/>
      <c r="C465" s="360"/>
      <c r="D465" s="360"/>
      <c r="E465" s="360"/>
      <c r="F465" s="360"/>
      <c r="G465" s="295"/>
      <c r="H465" s="285"/>
      <c r="I465" s="284"/>
      <c r="J465" s="301"/>
      <c r="K465" s="342"/>
      <c r="L465" s="340"/>
      <c r="M465" s="468"/>
      <c r="N465" s="140"/>
      <c r="O465" s="370"/>
      <c r="P465" s="371"/>
      <c r="Q465" s="371"/>
      <c r="R465" s="372"/>
    </row>
    <row r="466" spans="1:18">
      <c r="A466" s="264"/>
      <c r="B466" s="355"/>
      <c r="C466" s="356"/>
      <c r="D466" s="357"/>
      <c r="E466" s="358"/>
      <c r="F466" s="359"/>
      <c r="G466" s="295" t="s">
        <v>263</v>
      </c>
      <c r="H466" s="291">
        <f>SUM(Fehlerkontrolle!R57)</f>
        <v>-4</v>
      </c>
      <c r="I466" s="282"/>
      <c r="J466" s="306" t="s">
        <v>165</v>
      </c>
      <c r="K466" s="349" t="s">
        <v>668</v>
      </c>
      <c r="L466" s="340"/>
      <c r="M466" s="468"/>
      <c r="N466" s="140"/>
      <c r="O466" s="370"/>
      <c r="P466" s="371"/>
      <c r="Q466" s="371"/>
      <c r="R466" s="372"/>
    </row>
    <row r="467" spans="1:18" ht="25.5">
      <c r="A467" s="264"/>
      <c r="B467" s="360"/>
      <c r="C467" s="360"/>
      <c r="D467" s="360"/>
      <c r="E467" s="360"/>
      <c r="F467" s="360"/>
      <c r="G467" s="295"/>
      <c r="H467" s="285"/>
      <c r="I467" s="284"/>
      <c r="J467" s="300"/>
      <c r="K467" s="344" t="s">
        <v>786</v>
      </c>
      <c r="L467" s="340"/>
      <c r="M467" s="468"/>
      <c r="N467" s="140"/>
      <c r="O467" s="370"/>
      <c r="P467" s="371"/>
      <c r="Q467" s="371"/>
      <c r="R467" s="372"/>
    </row>
    <row r="468" spans="1:18">
      <c r="A468" s="264"/>
      <c r="B468" s="360"/>
      <c r="C468" s="360"/>
      <c r="D468" s="360"/>
      <c r="E468" s="360"/>
      <c r="F468" s="360"/>
      <c r="G468" s="295"/>
      <c r="H468" s="285"/>
      <c r="I468" s="284"/>
      <c r="J468" s="300"/>
      <c r="K468" s="342"/>
      <c r="L468" s="340"/>
      <c r="M468" s="468"/>
      <c r="N468" s="140"/>
      <c r="O468" s="370"/>
      <c r="P468" s="371"/>
      <c r="Q468" s="371"/>
      <c r="R468" s="372"/>
    </row>
    <row r="469" spans="1:18">
      <c r="A469" s="264"/>
      <c r="B469" s="355"/>
      <c r="C469" s="356"/>
      <c r="D469" s="357"/>
      <c r="E469" s="358"/>
      <c r="F469" s="359"/>
      <c r="G469" s="295" t="s">
        <v>263</v>
      </c>
      <c r="H469" s="285"/>
      <c r="I469" s="284"/>
      <c r="J469" s="301" t="s">
        <v>148</v>
      </c>
      <c r="K469" s="344" t="s">
        <v>787</v>
      </c>
      <c r="L469" s="340"/>
      <c r="M469" s="468"/>
      <c r="N469" s="140"/>
      <c r="O469" s="370"/>
      <c r="P469" s="371"/>
      <c r="Q469" s="371"/>
      <c r="R469" s="372"/>
    </row>
    <row r="470" spans="1:18">
      <c r="A470" s="264"/>
      <c r="B470" s="360"/>
      <c r="C470" s="360"/>
      <c r="D470" s="360"/>
      <c r="E470" s="360"/>
      <c r="F470" s="360"/>
      <c r="G470" s="295"/>
      <c r="H470" s="285"/>
      <c r="I470" s="284"/>
      <c r="J470" s="300"/>
      <c r="K470" s="342"/>
      <c r="L470" s="340"/>
      <c r="M470" s="468"/>
      <c r="N470" s="140"/>
      <c r="O470" s="370"/>
      <c r="P470" s="371"/>
      <c r="Q470" s="371"/>
      <c r="R470" s="372"/>
    </row>
    <row r="471" spans="1:18">
      <c r="A471" s="264"/>
      <c r="B471" s="355"/>
      <c r="C471" s="356"/>
      <c r="D471" s="357"/>
      <c r="E471" s="358"/>
      <c r="F471" s="359"/>
      <c r="G471" s="295" t="s">
        <v>263</v>
      </c>
      <c r="H471" s="285"/>
      <c r="I471" s="284"/>
      <c r="J471" s="315" t="s">
        <v>141</v>
      </c>
      <c r="K471" s="344" t="s">
        <v>788</v>
      </c>
      <c r="L471" s="340"/>
      <c r="M471" s="468"/>
      <c r="N471" s="140"/>
      <c r="O471" s="370"/>
      <c r="P471" s="371"/>
      <c r="Q471" s="371"/>
      <c r="R471" s="372"/>
    </row>
    <row r="472" spans="1:18">
      <c r="A472" s="264"/>
      <c r="B472" s="360"/>
      <c r="C472" s="360"/>
      <c r="D472" s="360"/>
      <c r="E472" s="360"/>
      <c r="F472" s="360"/>
      <c r="G472" s="295"/>
      <c r="H472" s="285"/>
      <c r="I472" s="284"/>
      <c r="J472" s="300"/>
      <c r="K472" s="342"/>
      <c r="L472" s="340"/>
      <c r="M472" s="468"/>
      <c r="N472" s="140"/>
      <c r="O472" s="370"/>
      <c r="P472" s="371"/>
      <c r="Q472" s="371"/>
      <c r="R472" s="372"/>
    </row>
    <row r="473" spans="1:18">
      <c r="A473" s="264"/>
      <c r="B473" s="355"/>
      <c r="C473" s="356"/>
      <c r="D473" s="357"/>
      <c r="E473" s="358"/>
      <c r="F473" s="359"/>
      <c r="G473" s="295" t="s">
        <v>263</v>
      </c>
      <c r="H473" s="285"/>
      <c r="I473" s="284"/>
      <c r="J473" s="324" t="s">
        <v>142</v>
      </c>
      <c r="K473" s="344" t="s">
        <v>791</v>
      </c>
      <c r="L473" s="340"/>
      <c r="M473" s="468"/>
      <c r="N473" s="140"/>
      <c r="O473" s="370"/>
      <c r="P473" s="371"/>
      <c r="Q473" s="371"/>
      <c r="R473" s="372"/>
    </row>
    <row r="474" spans="1:18">
      <c r="A474" s="264"/>
      <c r="B474" s="360"/>
      <c r="C474" s="360"/>
      <c r="D474" s="360"/>
      <c r="E474" s="360"/>
      <c r="F474" s="360"/>
      <c r="G474" s="295"/>
      <c r="H474" s="285"/>
      <c r="I474" s="284"/>
      <c r="J474" s="300"/>
      <c r="K474" s="342"/>
      <c r="L474" s="340"/>
      <c r="M474" s="468"/>
      <c r="N474" s="140"/>
      <c r="O474" s="370"/>
      <c r="P474" s="371"/>
      <c r="Q474" s="371"/>
      <c r="R474" s="372"/>
    </row>
    <row r="475" spans="1:18">
      <c r="A475" s="264"/>
      <c r="B475" s="360"/>
      <c r="C475" s="360"/>
      <c r="D475" s="360"/>
      <c r="E475" s="360"/>
      <c r="F475" s="360"/>
      <c r="G475" s="295"/>
      <c r="H475" s="285"/>
      <c r="I475" s="284"/>
      <c r="J475" s="300"/>
      <c r="K475" s="344"/>
      <c r="L475" s="340"/>
      <c r="M475" s="468"/>
      <c r="N475" s="140"/>
      <c r="O475" s="370"/>
      <c r="P475" s="371"/>
      <c r="Q475" s="371"/>
      <c r="R475" s="372"/>
    </row>
    <row r="476" spans="1:18">
      <c r="A476" s="264"/>
      <c r="B476" s="355"/>
      <c r="C476" s="356"/>
      <c r="D476" s="357"/>
      <c r="E476" s="358"/>
      <c r="F476" s="359"/>
      <c r="G476" s="295" t="s">
        <v>263</v>
      </c>
      <c r="H476" s="291">
        <f>SUM(Fehlerkontrolle!R58)</f>
        <v>-6</v>
      </c>
      <c r="I476" s="282"/>
      <c r="J476" s="306" t="s">
        <v>671</v>
      </c>
      <c r="K476" s="349" t="s">
        <v>669</v>
      </c>
      <c r="L476" s="340"/>
      <c r="M476" s="468"/>
      <c r="N476" s="140"/>
      <c r="O476" s="370"/>
      <c r="P476" s="371"/>
      <c r="Q476" s="371"/>
      <c r="R476" s="372"/>
    </row>
    <row r="477" spans="1:18" ht="25.5">
      <c r="A477" s="264"/>
      <c r="B477" s="360"/>
      <c r="C477" s="360"/>
      <c r="D477" s="360"/>
      <c r="E477" s="360"/>
      <c r="F477" s="360"/>
      <c r="G477" s="295"/>
      <c r="H477" s="285"/>
      <c r="I477" s="284"/>
      <c r="J477" s="300"/>
      <c r="K477" s="344" t="s">
        <v>792</v>
      </c>
      <c r="L477" s="340"/>
      <c r="M477" s="468"/>
      <c r="N477" s="140"/>
      <c r="O477" s="370"/>
      <c r="P477" s="371"/>
      <c r="Q477" s="371"/>
      <c r="R477" s="372"/>
    </row>
    <row r="478" spans="1:18" ht="25.5">
      <c r="A478" s="264"/>
      <c r="B478" s="365"/>
      <c r="C478" s="365"/>
      <c r="D478" s="365"/>
      <c r="E478" s="365"/>
      <c r="F478" s="365"/>
      <c r="G478" s="319"/>
      <c r="H478" s="285"/>
      <c r="I478" s="284"/>
      <c r="J478" s="300"/>
      <c r="K478" s="344" t="s">
        <v>785</v>
      </c>
      <c r="L478" s="340"/>
      <c r="M478" s="468"/>
      <c r="N478" s="140"/>
      <c r="O478" s="370"/>
      <c r="P478" s="371"/>
      <c r="Q478" s="371"/>
      <c r="R478" s="372"/>
    </row>
    <row r="479" spans="1:18">
      <c r="A479" s="264"/>
      <c r="B479" s="365"/>
      <c r="C479" s="365"/>
      <c r="D479" s="365"/>
      <c r="E479" s="365"/>
      <c r="F479" s="365"/>
      <c r="G479" s="319"/>
      <c r="H479" s="285"/>
      <c r="I479" s="284"/>
      <c r="J479" s="300"/>
      <c r="K479" s="342"/>
      <c r="L479" s="340"/>
      <c r="M479" s="468"/>
      <c r="N479" s="140"/>
      <c r="O479" s="370"/>
      <c r="P479" s="371"/>
      <c r="Q479" s="371"/>
      <c r="R479" s="372"/>
    </row>
    <row r="480" spans="1:18">
      <c r="A480" s="264"/>
      <c r="B480" s="355"/>
      <c r="C480" s="356"/>
      <c r="D480" s="357"/>
      <c r="E480" s="358"/>
      <c r="F480" s="359"/>
      <c r="G480" s="295" t="s">
        <v>263</v>
      </c>
      <c r="H480" s="285"/>
      <c r="I480" s="284"/>
      <c r="J480" s="301" t="s">
        <v>140</v>
      </c>
      <c r="K480" s="344" t="s">
        <v>789</v>
      </c>
      <c r="L480" s="340"/>
      <c r="M480" s="468"/>
      <c r="N480" s="140"/>
      <c r="O480" s="370"/>
      <c r="P480" s="371"/>
      <c r="Q480" s="371"/>
      <c r="R480" s="372"/>
    </row>
    <row r="481" spans="1:18">
      <c r="A481" s="264"/>
      <c r="B481" s="360"/>
      <c r="C481" s="360"/>
      <c r="D481" s="360"/>
      <c r="E481" s="360"/>
      <c r="F481" s="360"/>
      <c r="G481" s="295"/>
      <c r="H481" s="285"/>
      <c r="I481" s="284"/>
      <c r="J481" s="301"/>
      <c r="K481" s="342"/>
      <c r="L481" s="340"/>
      <c r="M481" s="468"/>
      <c r="N481" s="140"/>
      <c r="O481" s="370"/>
      <c r="P481" s="371"/>
      <c r="Q481" s="371"/>
      <c r="R481" s="372"/>
    </row>
    <row r="482" spans="1:18">
      <c r="A482" s="264"/>
      <c r="B482" s="355"/>
      <c r="C482" s="356"/>
      <c r="D482" s="357"/>
      <c r="E482" s="358"/>
      <c r="F482" s="359"/>
      <c r="G482" s="295" t="s">
        <v>263</v>
      </c>
      <c r="H482" s="285"/>
      <c r="I482" s="284"/>
      <c r="J482" s="301" t="s">
        <v>141</v>
      </c>
      <c r="K482" s="344" t="s">
        <v>790</v>
      </c>
      <c r="L482" s="340"/>
      <c r="M482" s="468"/>
      <c r="N482" s="140"/>
      <c r="O482" s="370"/>
      <c r="P482" s="371"/>
      <c r="Q482" s="371"/>
      <c r="R482" s="372"/>
    </row>
    <row r="483" spans="1:18">
      <c r="A483" s="264"/>
      <c r="B483" s="360"/>
      <c r="C483" s="360"/>
      <c r="D483" s="360"/>
      <c r="E483" s="360"/>
      <c r="F483" s="362"/>
      <c r="G483" s="295"/>
      <c r="H483" s="285"/>
      <c r="I483" s="284"/>
      <c r="J483" s="301"/>
      <c r="K483" s="342"/>
      <c r="L483" s="340"/>
      <c r="M483" s="468"/>
      <c r="N483" s="140"/>
      <c r="O483" s="370"/>
      <c r="P483" s="371"/>
      <c r="Q483" s="371"/>
      <c r="R483" s="372"/>
    </row>
    <row r="484" spans="1:18">
      <c r="A484" s="264"/>
      <c r="B484" s="355"/>
      <c r="C484" s="356"/>
      <c r="D484" s="357"/>
      <c r="E484" s="358"/>
      <c r="F484" s="359"/>
      <c r="G484" s="295" t="s">
        <v>263</v>
      </c>
      <c r="H484" s="285"/>
      <c r="I484" s="284"/>
      <c r="J484" s="301" t="s">
        <v>142</v>
      </c>
      <c r="K484" s="344" t="s">
        <v>787</v>
      </c>
      <c r="L484" s="340"/>
      <c r="M484" s="468"/>
      <c r="N484" s="140"/>
      <c r="O484" s="370"/>
      <c r="P484" s="371"/>
      <c r="Q484" s="371"/>
      <c r="R484" s="372"/>
    </row>
    <row r="485" spans="1:18">
      <c r="A485" s="264"/>
      <c r="B485" s="360"/>
      <c r="C485" s="360"/>
      <c r="D485" s="360"/>
      <c r="E485" s="360"/>
      <c r="F485" s="360"/>
      <c r="G485" s="295"/>
      <c r="H485" s="285"/>
      <c r="I485" s="284"/>
      <c r="J485" s="301"/>
      <c r="K485" s="342"/>
      <c r="L485" s="340"/>
      <c r="M485" s="468"/>
      <c r="N485" s="140"/>
      <c r="O485" s="370"/>
      <c r="P485" s="371"/>
      <c r="Q485" s="371"/>
      <c r="R485" s="372"/>
    </row>
    <row r="486" spans="1:18">
      <c r="A486" s="264"/>
      <c r="B486" s="355"/>
      <c r="C486" s="356"/>
      <c r="D486" s="357"/>
      <c r="E486" s="358"/>
      <c r="F486" s="359"/>
      <c r="G486" s="295" t="s">
        <v>263</v>
      </c>
      <c r="H486" s="285"/>
      <c r="I486" s="284"/>
      <c r="J486" s="301" t="s">
        <v>143</v>
      </c>
      <c r="K486" s="344" t="s">
        <v>788</v>
      </c>
      <c r="L486" s="340"/>
      <c r="M486" s="468"/>
      <c r="N486" s="140"/>
      <c r="O486" s="370"/>
      <c r="P486" s="371"/>
      <c r="Q486" s="371"/>
      <c r="R486" s="372"/>
    </row>
    <row r="487" spans="1:18">
      <c r="A487" s="264"/>
      <c r="B487" s="360"/>
      <c r="C487" s="360"/>
      <c r="D487" s="360"/>
      <c r="E487" s="360"/>
      <c r="F487" s="360"/>
      <c r="G487" s="295"/>
      <c r="H487" s="285"/>
      <c r="I487" s="284"/>
      <c r="J487" s="301"/>
      <c r="K487" s="342"/>
      <c r="L487" s="340"/>
      <c r="M487" s="468"/>
      <c r="N487" s="140"/>
      <c r="O487" s="370"/>
      <c r="P487" s="371"/>
      <c r="Q487" s="371"/>
      <c r="R487" s="372"/>
    </row>
    <row r="488" spans="1:18">
      <c r="A488" s="264"/>
      <c r="B488" s="355"/>
      <c r="C488" s="356"/>
      <c r="D488" s="357"/>
      <c r="E488" s="358"/>
      <c r="F488" s="359"/>
      <c r="G488" s="295" t="s">
        <v>263</v>
      </c>
      <c r="H488" s="285"/>
      <c r="I488" s="284"/>
      <c r="J488" s="301" t="s">
        <v>144</v>
      </c>
      <c r="K488" s="344" t="s">
        <v>791</v>
      </c>
      <c r="L488" s="340"/>
      <c r="M488" s="468"/>
      <c r="N488" s="140"/>
      <c r="O488" s="370"/>
      <c r="P488" s="371"/>
      <c r="Q488" s="371"/>
      <c r="R488" s="372"/>
    </row>
    <row r="489" spans="1:18">
      <c r="A489" s="264"/>
      <c r="B489" s="360"/>
      <c r="C489" s="360"/>
      <c r="D489" s="360"/>
      <c r="E489" s="360"/>
      <c r="F489" s="360"/>
      <c r="G489" s="295"/>
      <c r="H489" s="285"/>
      <c r="I489" s="284"/>
      <c r="J489" s="301"/>
      <c r="K489" s="338"/>
      <c r="L489" s="340"/>
      <c r="M489" s="468"/>
      <c r="N489" s="140"/>
      <c r="O489" s="370"/>
      <c r="P489" s="371"/>
      <c r="Q489" s="371"/>
      <c r="R489" s="372"/>
    </row>
    <row r="490" spans="1:18">
      <c r="A490" s="264"/>
      <c r="B490" s="360"/>
      <c r="C490" s="360"/>
      <c r="D490" s="360"/>
      <c r="E490" s="360"/>
      <c r="F490" s="360"/>
      <c r="G490" s="295"/>
      <c r="H490" s="285"/>
      <c r="I490" s="284"/>
      <c r="J490" s="301"/>
      <c r="K490" s="342"/>
      <c r="L490" s="340"/>
      <c r="M490" s="468"/>
      <c r="N490" s="140"/>
      <c r="O490" s="370"/>
      <c r="P490" s="371"/>
      <c r="Q490" s="371"/>
      <c r="R490" s="372"/>
    </row>
    <row r="491" spans="1:18">
      <c r="A491" s="264"/>
      <c r="B491" s="355"/>
      <c r="C491" s="356"/>
      <c r="D491" s="357"/>
      <c r="E491" s="358"/>
      <c r="F491" s="359"/>
      <c r="G491" s="295" t="s">
        <v>263</v>
      </c>
      <c r="H491" s="291">
        <f>SUM(Fehlerkontrolle!R59)</f>
        <v>-4</v>
      </c>
      <c r="I491" s="282"/>
      <c r="J491" s="306" t="s">
        <v>672</v>
      </c>
      <c r="K491" s="349" t="s">
        <v>670</v>
      </c>
      <c r="L491" s="340"/>
      <c r="M491" s="468"/>
      <c r="N491" s="140"/>
      <c r="O491" s="370"/>
      <c r="P491" s="371"/>
      <c r="Q491" s="371"/>
      <c r="R491" s="372"/>
    </row>
    <row r="492" spans="1:18" ht="25.5">
      <c r="A492" s="264"/>
      <c r="B492" s="360"/>
      <c r="C492" s="360"/>
      <c r="D492" s="360"/>
      <c r="E492" s="360"/>
      <c r="F492" s="360"/>
      <c r="G492" s="295"/>
      <c r="H492" s="285"/>
      <c r="I492" s="284"/>
      <c r="J492" s="300"/>
      <c r="K492" s="344" t="s">
        <v>793</v>
      </c>
      <c r="L492" s="340"/>
      <c r="M492" s="468"/>
      <c r="N492" s="140"/>
      <c r="O492" s="370"/>
      <c r="P492" s="371"/>
      <c r="Q492" s="371"/>
      <c r="R492" s="372"/>
    </row>
    <row r="493" spans="1:18">
      <c r="A493" s="264"/>
      <c r="B493" s="360"/>
      <c r="C493" s="360"/>
      <c r="D493" s="360"/>
      <c r="E493" s="360"/>
      <c r="F493" s="360"/>
      <c r="G493" s="295"/>
      <c r="H493" s="285"/>
      <c r="I493" s="284"/>
      <c r="J493" s="300"/>
      <c r="K493" s="342"/>
      <c r="L493" s="340"/>
      <c r="M493" s="468"/>
      <c r="N493" s="140"/>
      <c r="O493" s="370"/>
      <c r="P493" s="371"/>
      <c r="Q493" s="371"/>
      <c r="R493" s="372"/>
    </row>
    <row r="494" spans="1:18">
      <c r="A494" s="264"/>
      <c r="B494" s="355"/>
      <c r="C494" s="356"/>
      <c r="D494" s="357"/>
      <c r="E494" s="358"/>
      <c r="F494" s="359"/>
      <c r="G494" s="295" t="s">
        <v>263</v>
      </c>
      <c r="H494" s="285"/>
      <c r="I494" s="284"/>
      <c r="J494" s="301" t="s">
        <v>148</v>
      </c>
      <c r="K494" s="344" t="s">
        <v>787</v>
      </c>
      <c r="L494" s="340"/>
      <c r="M494" s="468"/>
      <c r="N494" s="140"/>
      <c r="O494" s="370"/>
      <c r="P494" s="371"/>
      <c r="Q494" s="371"/>
      <c r="R494" s="372"/>
    </row>
    <row r="495" spans="1:18">
      <c r="A495" s="264"/>
      <c r="B495" s="360"/>
      <c r="C495" s="360"/>
      <c r="D495" s="360"/>
      <c r="E495" s="360"/>
      <c r="F495" s="360"/>
      <c r="G495" s="295"/>
      <c r="H495" s="285"/>
      <c r="I495" s="284"/>
      <c r="J495" s="300"/>
      <c r="K495" s="342"/>
      <c r="L495" s="340"/>
      <c r="M495" s="468"/>
      <c r="N495" s="140"/>
      <c r="O495" s="370"/>
      <c r="P495" s="371"/>
      <c r="Q495" s="371"/>
      <c r="R495" s="372"/>
    </row>
    <row r="496" spans="1:18">
      <c r="A496" s="264"/>
      <c r="B496" s="355"/>
      <c r="C496" s="356"/>
      <c r="D496" s="357"/>
      <c r="E496" s="358"/>
      <c r="F496" s="359"/>
      <c r="G496" s="295" t="s">
        <v>263</v>
      </c>
      <c r="H496" s="285"/>
      <c r="I496" s="284"/>
      <c r="J496" s="315" t="s">
        <v>141</v>
      </c>
      <c r="K496" s="344" t="s">
        <v>788</v>
      </c>
      <c r="L496" s="340"/>
      <c r="M496" s="468"/>
      <c r="N496" s="140"/>
      <c r="O496" s="370"/>
      <c r="P496" s="371"/>
      <c r="Q496" s="371"/>
      <c r="R496" s="372"/>
    </row>
    <row r="497" spans="1:18">
      <c r="A497" s="264"/>
      <c r="B497" s="360"/>
      <c r="C497" s="360"/>
      <c r="D497" s="360"/>
      <c r="E497" s="360"/>
      <c r="F497" s="360"/>
      <c r="G497" s="295"/>
      <c r="H497" s="285"/>
      <c r="I497" s="284"/>
      <c r="J497" s="300"/>
      <c r="K497" s="342"/>
      <c r="L497" s="340"/>
      <c r="M497" s="468"/>
      <c r="N497" s="140"/>
      <c r="O497" s="370"/>
      <c r="P497" s="371"/>
      <c r="Q497" s="371"/>
      <c r="R497" s="372"/>
    </row>
    <row r="498" spans="1:18">
      <c r="A498" s="264"/>
      <c r="B498" s="355"/>
      <c r="C498" s="356"/>
      <c r="D498" s="357"/>
      <c r="E498" s="358"/>
      <c r="F498" s="359"/>
      <c r="G498" s="295" t="s">
        <v>263</v>
      </c>
      <c r="H498" s="285"/>
      <c r="I498" s="284"/>
      <c r="J498" s="324" t="s">
        <v>142</v>
      </c>
      <c r="K498" s="344" t="s">
        <v>791</v>
      </c>
      <c r="L498" s="340"/>
      <c r="M498" s="468"/>
      <c r="N498" s="140"/>
      <c r="O498" s="370"/>
      <c r="P498" s="371"/>
      <c r="Q498" s="371"/>
      <c r="R498" s="372"/>
    </row>
    <row r="499" spans="1:18">
      <c r="A499" s="264"/>
      <c r="B499" s="360"/>
      <c r="C499" s="360"/>
      <c r="D499" s="360"/>
      <c r="E499" s="360"/>
      <c r="F499" s="360"/>
      <c r="G499" s="295"/>
      <c r="H499" s="285"/>
      <c r="I499" s="284"/>
      <c r="J499" s="300"/>
      <c r="K499" s="342"/>
      <c r="L499" s="340"/>
      <c r="M499" s="468"/>
      <c r="N499" s="140"/>
      <c r="O499" s="370"/>
      <c r="P499" s="371"/>
      <c r="Q499" s="371"/>
      <c r="R499" s="372"/>
    </row>
    <row r="500" spans="1:18">
      <c r="A500" s="264"/>
      <c r="B500" s="360"/>
      <c r="C500" s="360"/>
      <c r="D500" s="360"/>
      <c r="E500" s="360"/>
      <c r="F500" s="360"/>
      <c r="G500" s="295"/>
      <c r="H500" s="285"/>
      <c r="I500" s="284"/>
      <c r="J500" s="300"/>
      <c r="K500" s="344"/>
      <c r="L500" s="340"/>
      <c r="M500" s="468"/>
      <c r="N500" s="140"/>
      <c r="O500" s="370"/>
      <c r="P500" s="371"/>
      <c r="Q500" s="371"/>
      <c r="R500" s="372"/>
    </row>
    <row r="501" spans="1:18">
      <c r="A501" s="264"/>
      <c r="B501" s="355"/>
      <c r="C501" s="356"/>
      <c r="D501" s="357"/>
      <c r="E501" s="358"/>
      <c r="F501" s="359"/>
      <c r="G501" s="295" t="s">
        <v>263</v>
      </c>
      <c r="H501" s="291">
        <f>SUM(Fehlerkontrolle!R60)</f>
        <v>-8</v>
      </c>
      <c r="I501" s="282"/>
      <c r="J501" s="306" t="s">
        <v>673</v>
      </c>
      <c r="K501" s="349" t="s">
        <v>492</v>
      </c>
      <c r="L501" s="339"/>
      <c r="M501" s="468"/>
      <c r="N501" s="140"/>
      <c r="O501" s="370"/>
      <c r="P501" s="371"/>
      <c r="Q501" s="371"/>
      <c r="R501" s="372"/>
    </row>
    <row r="502" spans="1:18">
      <c r="A502" s="264"/>
      <c r="B502" s="360"/>
      <c r="C502" s="360"/>
      <c r="D502" s="360"/>
      <c r="E502" s="360"/>
      <c r="F502" s="360"/>
      <c r="G502" s="295"/>
      <c r="H502" s="285"/>
      <c r="I502" s="284"/>
      <c r="J502" s="300"/>
      <c r="K502" s="342"/>
      <c r="L502" s="340"/>
      <c r="M502" s="468"/>
      <c r="N502" s="140"/>
      <c r="O502" s="370"/>
      <c r="P502" s="371"/>
      <c r="Q502" s="371"/>
      <c r="R502" s="372"/>
    </row>
    <row r="503" spans="1:18">
      <c r="A503" s="264"/>
      <c r="B503" s="355"/>
      <c r="C503" s="356"/>
      <c r="D503" s="357"/>
      <c r="E503" s="358"/>
      <c r="F503" s="359"/>
      <c r="G503" s="295" t="s">
        <v>263</v>
      </c>
      <c r="H503" s="285"/>
      <c r="I503" s="284"/>
      <c r="J503" s="315" t="s">
        <v>140</v>
      </c>
      <c r="K503" s="344" t="s">
        <v>494</v>
      </c>
      <c r="L503" s="340"/>
      <c r="M503" s="468"/>
      <c r="N503" s="140"/>
      <c r="O503" s="370"/>
      <c r="P503" s="371"/>
      <c r="Q503" s="371"/>
      <c r="R503" s="372"/>
    </row>
    <row r="504" spans="1:18">
      <c r="A504" s="264"/>
      <c r="B504" s="360"/>
      <c r="C504" s="360"/>
      <c r="D504" s="360"/>
      <c r="E504" s="360"/>
      <c r="F504" s="360"/>
      <c r="G504" s="295"/>
      <c r="H504" s="285"/>
      <c r="I504" s="284"/>
      <c r="J504" s="315"/>
      <c r="K504" s="344"/>
      <c r="L504" s="340"/>
      <c r="M504" s="468"/>
      <c r="N504" s="140"/>
      <c r="O504" s="370"/>
      <c r="P504" s="371"/>
      <c r="Q504" s="371"/>
      <c r="R504" s="372"/>
    </row>
    <row r="505" spans="1:18">
      <c r="A505" s="264"/>
      <c r="B505" s="355"/>
      <c r="C505" s="356"/>
      <c r="D505" s="357"/>
      <c r="E505" s="358"/>
      <c r="F505" s="359"/>
      <c r="G505" s="295" t="s">
        <v>263</v>
      </c>
      <c r="H505" s="285"/>
      <c r="I505" s="284"/>
      <c r="J505" s="315" t="s">
        <v>141</v>
      </c>
      <c r="K505" s="344" t="s">
        <v>496</v>
      </c>
      <c r="L505" s="340"/>
      <c r="M505" s="468"/>
      <c r="N505" s="140"/>
      <c r="O505" s="370"/>
      <c r="P505" s="371"/>
      <c r="Q505" s="371"/>
      <c r="R505" s="372"/>
    </row>
    <row r="506" spans="1:18" ht="38.25">
      <c r="A506" s="264"/>
      <c r="B506" s="360"/>
      <c r="C506" s="360"/>
      <c r="D506" s="360"/>
      <c r="E506" s="360"/>
      <c r="F506" s="360"/>
      <c r="G506" s="295"/>
      <c r="H506" s="285"/>
      <c r="I506" s="284"/>
      <c r="J506" s="315"/>
      <c r="K506" s="341" t="s">
        <v>725</v>
      </c>
      <c r="L506" s="340"/>
      <c r="M506" s="468"/>
      <c r="N506" s="140"/>
      <c r="O506" s="370"/>
      <c r="P506" s="371"/>
      <c r="Q506" s="371"/>
      <c r="R506" s="372"/>
    </row>
    <row r="507" spans="1:18">
      <c r="A507" s="264"/>
      <c r="B507" s="360"/>
      <c r="C507" s="360"/>
      <c r="D507" s="360"/>
      <c r="E507" s="360"/>
      <c r="F507" s="360"/>
      <c r="G507" s="295"/>
      <c r="H507" s="285"/>
      <c r="I507" s="284"/>
      <c r="J507" s="315"/>
      <c r="K507" s="344"/>
      <c r="L507" s="340"/>
      <c r="M507" s="468"/>
      <c r="N507" s="140"/>
      <c r="O507" s="370"/>
      <c r="P507" s="371"/>
      <c r="Q507" s="371"/>
      <c r="R507" s="372"/>
    </row>
    <row r="508" spans="1:18">
      <c r="A508" s="264"/>
      <c r="B508" s="355"/>
      <c r="C508" s="356"/>
      <c r="D508" s="357"/>
      <c r="E508" s="358"/>
      <c r="F508" s="359"/>
      <c r="G508" s="295" t="s">
        <v>263</v>
      </c>
      <c r="H508" s="285"/>
      <c r="I508" s="284"/>
      <c r="J508" s="315" t="s">
        <v>142</v>
      </c>
      <c r="K508" s="344" t="s">
        <v>723</v>
      </c>
      <c r="L508" s="340"/>
      <c r="M508" s="468"/>
      <c r="N508" s="140"/>
      <c r="O508" s="370"/>
      <c r="P508" s="371"/>
      <c r="Q508" s="371"/>
      <c r="R508" s="372"/>
    </row>
    <row r="509" spans="1:18">
      <c r="A509" s="264"/>
      <c r="B509" s="360"/>
      <c r="C509" s="360"/>
      <c r="D509" s="360"/>
      <c r="E509" s="360"/>
      <c r="F509" s="360"/>
      <c r="G509" s="295"/>
      <c r="H509" s="285"/>
      <c r="I509" s="284"/>
      <c r="J509" s="315"/>
      <c r="K509" s="344"/>
      <c r="L509" s="340"/>
      <c r="M509" s="468"/>
      <c r="N509" s="140"/>
      <c r="O509" s="370"/>
      <c r="P509" s="371"/>
      <c r="Q509" s="371"/>
      <c r="R509" s="372"/>
    </row>
    <row r="510" spans="1:18">
      <c r="A510" s="264"/>
      <c r="B510" s="355"/>
      <c r="C510" s="356"/>
      <c r="D510" s="357"/>
      <c r="E510" s="358"/>
      <c r="F510" s="359"/>
      <c r="G510" s="295" t="s">
        <v>263</v>
      </c>
      <c r="H510" s="285"/>
      <c r="I510" s="284"/>
      <c r="J510" s="315" t="s">
        <v>143</v>
      </c>
      <c r="K510" s="344" t="s">
        <v>493</v>
      </c>
      <c r="L510" s="340"/>
      <c r="M510" s="468"/>
      <c r="N510" s="140"/>
      <c r="O510" s="370"/>
      <c r="P510" s="371"/>
      <c r="Q510" s="371"/>
      <c r="R510" s="372"/>
    </row>
    <row r="511" spans="1:18">
      <c r="A511" s="264"/>
      <c r="B511" s="360"/>
      <c r="C511" s="360"/>
      <c r="D511" s="360"/>
      <c r="E511" s="360"/>
      <c r="F511" s="360"/>
      <c r="G511" s="295"/>
      <c r="H511" s="285"/>
      <c r="I511" s="284"/>
      <c r="J511" s="315"/>
      <c r="K511" s="344"/>
      <c r="L511" s="340"/>
      <c r="M511" s="468"/>
      <c r="N511" s="140"/>
      <c r="O511" s="370"/>
      <c r="P511" s="371"/>
      <c r="Q511" s="371"/>
      <c r="R511" s="372"/>
    </row>
    <row r="512" spans="1:18">
      <c r="A512" s="264"/>
      <c r="B512" s="365"/>
      <c r="C512" s="365"/>
      <c r="D512" s="365"/>
      <c r="E512" s="365"/>
      <c r="F512" s="365"/>
      <c r="G512" s="319"/>
      <c r="H512" s="285"/>
      <c r="I512" s="284"/>
      <c r="J512" s="315" t="s">
        <v>144</v>
      </c>
      <c r="K512" s="344" t="s">
        <v>495</v>
      </c>
      <c r="L512" s="340"/>
      <c r="M512" s="468"/>
      <c r="N512" s="140"/>
      <c r="O512" s="370"/>
      <c r="P512" s="371"/>
      <c r="Q512" s="371"/>
      <c r="R512" s="372"/>
    </row>
    <row r="513" spans="1:18">
      <c r="A513" s="317"/>
      <c r="B513" s="355"/>
      <c r="C513" s="356"/>
      <c r="D513" s="357"/>
      <c r="E513" s="358"/>
      <c r="F513" s="359"/>
      <c r="G513" s="295" t="s">
        <v>263</v>
      </c>
      <c r="H513" s="285"/>
      <c r="I513" s="284"/>
      <c r="J513" s="316" t="s">
        <v>497</v>
      </c>
      <c r="K513" s="344" t="s">
        <v>724</v>
      </c>
      <c r="L513" s="340"/>
      <c r="M513" s="468"/>
      <c r="N513" s="140"/>
      <c r="O513" s="370"/>
      <c r="P513" s="371"/>
      <c r="Q513" s="371"/>
      <c r="R513" s="372"/>
    </row>
    <row r="514" spans="1:18">
      <c r="A514" s="264"/>
      <c r="B514" s="360"/>
      <c r="C514" s="360"/>
      <c r="D514" s="360"/>
      <c r="E514" s="360"/>
      <c r="F514" s="360"/>
      <c r="G514" s="295"/>
      <c r="H514" s="285"/>
      <c r="I514" s="284"/>
      <c r="J514" s="316"/>
      <c r="K514" s="344"/>
      <c r="L514" s="340"/>
      <c r="M514" s="468"/>
      <c r="N514" s="140"/>
      <c r="O514" s="370"/>
      <c r="P514" s="371"/>
      <c r="Q514" s="371"/>
      <c r="R514" s="372"/>
    </row>
    <row r="515" spans="1:18">
      <c r="A515" s="264"/>
      <c r="B515" s="355"/>
      <c r="C515" s="356"/>
      <c r="D515" s="357"/>
      <c r="E515" s="358"/>
      <c r="F515" s="359"/>
      <c r="G515" s="295" t="s">
        <v>263</v>
      </c>
      <c r="H515" s="285"/>
      <c r="I515" s="284"/>
      <c r="J515" s="316" t="s">
        <v>498</v>
      </c>
      <c r="K515" s="344" t="s">
        <v>722</v>
      </c>
      <c r="L515" s="340"/>
      <c r="M515" s="468"/>
      <c r="N515" s="140"/>
      <c r="O515" s="370"/>
      <c r="P515" s="371"/>
      <c r="Q515" s="371"/>
      <c r="R515" s="372"/>
    </row>
    <row r="516" spans="1:18">
      <c r="A516" s="264"/>
      <c r="B516" s="360"/>
      <c r="C516" s="360"/>
      <c r="D516" s="360"/>
      <c r="E516" s="360"/>
      <c r="F516" s="360"/>
      <c r="G516" s="295"/>
      <c r="H516" s="285"/>
      <c r="I516" s="284"/>
      <c r="J516" s="316"/>
      <c r="K516" s="344"/>
      <c r="L516" s="340"/>
      <c r="M516" s="468"/>
      <c r="N516" s="140"/>
      <c r="O516" s="370"/>
      <c r="P516" s="371"/>
      <c r="Q516" s="371"/>
      <c r="R516" s="372"/>
    </row>
    <row r="517" spans="1:18">
      <c r="A517" s="264"/>
      <c r="B517" s="355"/>
      <c r="C517" s="356"/>
      <c r="D517" s="357"/>
      <c r="E517" s="358"/>
      <c r="F517" s="359"/>
      <c r="G517" s="295" t="s">
        <v>263</v>
      </c>
      <c r="H517" s="285"/>
      <c r="I517" s="284"/>
      <c r="J517" s="316" t="s">
        <v>499</v>
      </c>
      <c r="K517" s="344" t="s">
        <v>500</v>
      </c>
      <c r="L517" s="340"/>
      <c r="M517" s="468"/>
      <c r="N517" s="140"/>
      <c r="O517" s="370"/>
      <c r="P517" s="371"/>
      <c r="Q517" s="371"/>
      <c r="R517" s="372"/>
    </row>
    <row r="518" spans="1:18">
      <c r="A518" s="264"/>
      <c r="B518" s="360"/>
      <c r="C518" s="360"/>
      <c r="D518" s="360"/>
      <c r="E518" s="360"/>
      <c r="F518" s="360"/>
      <c r="G518" s="295"/>
      <c r="H518" s="285"/>
      <c r="I518" s="284"/>
      <c r="J518" s="301"/>
      <c r="K518" s="344" t="s">
        <v>501</v>
      </c>
      <c r="L518" s="340"/>
      <c r="M518" s="468"/>
      <c r="N518" s="140"/>
      <c r="O518" s="370"/>
      <c r="P518" s="371"/>
      <c r="Q518" s="371"/>
      <c r="R518" s="372"/>
    </row>
    <row r="519" spans="1:18">
      <c r="A519" s="264"/>
      <c r="B519" s="360"/>
      <c r="C519" s="360"/>
      <c r="D519" s="360"/>
      <c r="E519" s="360"/>
      <c r="F519" s="360"/>
      <c r="G519" s="295"/>
      <c r="H519" s="285"/>
      <c r="I519" s="284"/>
      <c r="J519" s="301"/>
      <c r="K519" s="342"/>
      <c r="L519" s="340"/>
      <c r="M519" s="468"/>
      <c r="N519" s="140"/>
      <c r="O519" s="370"/>
      <c r="P519" s="371"/>
      <c r="Q519" s="371"/>
      <c r="R519" s="372"/>
    </row>
    <row r="520" spans="1:18">
      <c r="A520" s="264"/>
      <c r="B520" s="360"/>
      <c r="C520" s="360"/>
      <c r="D520" s="360"/>
      <c r="E520" s="360"/>
      <c r="F520" s="360"/>
      <c r="G520" s="295"/>
      <c r="H520" s="285"/>
      <c r="I520" s="284"/>
      <c r="J520" s="301"/>
      <c r="K520" s="342"/>
      <c r="L520" s="340"/>
      <c r="M520" s="468"/>
      <c r="N520" s="140"/>
      <c r="O520" s="370"/>
      <c r="P520" s="371"/>
      <c r="Q520" s="371"/>
      <c r="R520" s="372"/>
    </row>
    <row r="521" spans="1:18">
      <c r="A521" s="264"/>
      <c r="B521" s="360"/>
      <c r="C521" s="360"/>
      <c r="D521" s="360"/>
      <c r="E521" s="360"/>
      <c r="F521" s="360"/>
      <c r="G521" s="295"/>
      <c r="H521" s="285"/>
      <c r="I521" s="284"/>
      <c r="J521" s="301"/>
      <c r="K521" s="342"/>
      <c r="L521" s="340"/>
      <c r="M521" s="468"/>
      <c r="N521" s="140"/>
      <c r="O521" s="370"/>
      <c r="P521" s="371"/>
      <c r="Q521" s="371"/>
      <c r="R521" s="372"/>
    </row>
    <row r="522" spans="1:18">
      <c r="A522" s="264"/>
      <c r="B522" s="360"/>
      <c r="C522" s="360"/>
      <c r="D522" s="360"/>
      <c r="E522" s="360"/>
      <c r="F522" s="360"/>
      <c r="G522" s="295"/>
      <c r="H522" s="291">
        <f>SUM(Fehlerkontrolle!R61)</f>
        <v>0</v>
      </c>
      <c r="I522" s="282"/>
      <c r="J522" s="283" t="s">
        <v>674</v>
      </c>
      <c r="K522" s="659" t="s">
        <v>268</v>
      </c>
      <c r="L522" s="339"/>
      <c r="M522" s="468"/>
      <c r="N522" s="140"/>
      <c r="O522" s="370"/>
      <c r="P522" s="371"/>
      <c r="Q522" s="371"/>
      <c r="R522" s="372"/>
    </row>
    <row r="523" spans="1:18">
      <c r="A523" s="264"/>
      <c r="B523" s="360"/>
      <c r="C523" s="360"/>
      <c r="D523" s="360"/>
      <c r="E523" s="360"/>
      <c r="F523" s="360"/>
      <c r="G523" s="295"/>
      <c r="H523" s="285"/>
      <c r="I523" s="284"/>
      <c r="J523" s="298"/>
      <c r="K523" s="660"/>
      <c r="L523" s="340"/>
      <c r="M523" s="468"/>
      <c r="N523" s="140"/>
      <c r="O523" s="370"/>
      <c r="P523" s="371"/>
      <c r="Q523" s="371"/>
      <c r="R523" s="372"/>
    </row>
    <row r="524" spans="1:18">
      <c r="A524" s="264"/>
      <c r="B524" s="355"/>
      <c r="C524" s="356"/>
      <c r="D524" s="357"/>
      <c r="E524" s="358"/>
      <c r="F524" s="359" t="s">
        <v>522</v>
      </c>
      <c r="G524" s="318" t="s">
        <v>263</v>
      </c>
      <c r="H524" s="285"/>
      <c r="I524" s="284"/>
      <c r="J524" s="321" t="s">
        <v>148</v>
      </c>
      <c r="K524" s="660"/>
      <c r="L524" s="340"/>
      <c r="M524" s="468"/>
      <c r="N524" s="140"/>
      <c r="O524" s="370"/>
      <c r="P524" s="371"/>
      <c r="Q524" s="371"/>
      <c r="R524" s="372"/>
    </row>
    <row r="525" spans="1:18">
      <c r="A525" s="264"/>
      <c r="B525" s="360"/>
      <c r="C525" s="360"/>
      <c r="D525" s="360"/>
      <c r="E525" s="360"/>
      <c r="F525" s="360"/>
      <c r="G525" s="317"/>
      <c r="H525" s="285"/>
      <c r="I525" s="284"/>
      <c r="J525" s="321"/>
      <c r="K525" s="660"/>
      <c r="L525" s="340"/>
      <c r="M525" s="468"/>
      <c r="N525" s="140"/>
      <c r="O525" s="370"/>
      <c r="P525" s="371"/>
      <c r="Q525" s="371"/>
      <c r="R525" s="372"/>
    </row>
    <row r="526" spans="1:18">
      <c r="A526" s="264"/>
      <c r="B526" s="360"/>
      <c r="C526" s="360"/>
      <c r="D526" s="360"/>
      <c r="E526" s="360"/>
      <c r="F526" s="360"/>
      <c r="G526" s="317"/>
      <c r="H526" s="285"/>
      <c r="I526" s="284"/>
      <c r="J526" s="321"/>
      <c r="K526" s="660"/>
      <c r="L526" s="340"/>
      <c r="M526" s="468"/>
      <c r="N526" s="140"/>
      <c r="O526" s="370"/>
      <c r="P526" s="371"/>
      <c r="Q526" s="371"/>
      <c r="R526" s="372"/>
    </row>
    <row r="527" spans="1:18">
      <c r="A527" s="264"/>
      <c r="B527" s="355"/>
      <c r="C527" s="356"/>
      <c r="D527" s="357"/>
      <c r="E527" s="358"/>
      <c r="F527" s="359" t="s">
        <v>522</v>
      </c>
      <c r="G527" s="661" t="s">
        <v>263</v>
      </c>
      <c r="H527" s="285"/>
      <c r="I527" s="284"/>
      <c r="J527" s="321" t="s">
        <v>149</v>
      </c>
      <c r="K527" s="660"/>
      <c r="L527" s="340"/>
      <c r="M527" s="468"/>
      <c r="N527" s="140"/>
      <c r="O527" s="370"/>
      <c r="P527" s="371"/>
      <c r="Q527" s="371"/>
      <c r="R527" s="372"/>
    </row>
    <row r="528" spans="1:18">
      <c r="A528" s="264"/>
      <c r="B528" s="362"/>
      <c r="C528" s="360"/>
      <c r="D528" s="360"/>
      <c r="E528" s="360"/>
      <c r="F528" s="360"/>
      <c r="G528" s="317"/>
      <c r="H528" s="285"/>
      <c r="I528" s="284"/>
      <c r="J528" s="321"/>
      <c r="K528" s="660"/>
      <c r="L528" s="340"/>
      <c r="M528" s="468"/>
      <c r="N528" s="140"/>
      <c r="O528" s="370"/>
      <c r="P528" s="371"/>
      <c r="Q528" s="371"/>
      <c r="R528" s="372"/>
    </row>
    <row r="529" spans="1:18">
      <c r="A529" s="264"/>
      <c r="B529" s="362"/>
      <c r="C529" s="360"/>
      <c r="D529" s="360"/>
      <c r="E529" s="360"/>
      <c r="F529" s="360"/>
      <c r="G529" s="317"/>
      <c r="H529" s="285"/>
      <c r="I529" s="284"/>
      <c r="J529" s="321"/>
      <c r="K529" s="660"/>
      <c r="L529" s="340"/>
      <c r="M529" s="468"/>
      <c r="N529" s="140"/>
      <c r="O529" s="370"/>
      <c r="P529" s="371"/>
      <c r="Q529" s="371"/>
      <c r="R529" s="372"/>
    </row>
    <row r="530" spans="1:18">
      <c r="A530" s="264"/>
      <c r="B530" s="355"/>
      <c r="C530" s="356"/>
      <c r="D530" s="357"/>
      <c r="E530" s="358"/>
      <c r="F530" s="359" t="s">
        <v>522</v>
      </c>
      <c r="G530" s="661" t="s">
        <v>263</v>
      </c>
      <c r="H530" s="285"/>
      <c r="I530" s="284"/>
      <c r="J530" s="321" t="s">
        <v>150</v>
      </c>
      <c r="K530" s="660"/>
      <c r="L530" s="340"/>
      <c r="M530" s="468"/>
      <c r="N530" s="140"/>
      <c r="O530" s="370"/>
      <c r="P530" s="371"/>
      <c r="Q530" s="371"/>
      <c r="R530" s="372"/>
    </row>
    <row r="531" spans="1:18">
      <c r="A531" s="264"/>
      <c r="B531" s="360"/>
      <c r="C531" s="360"/>
      <c r="D531" s="360"/>
      <c r="E531" s="360"/>
      <c r="F531" s="360"/>
      <c r="G531" s="317"/>
      <c r="H531" s="285"/>
      <c r="I531" s="284"/>
      <c r="J531" s="321"/>
      <c r="K531" s="660"/>
      <c r="L531" s="340"/>
      <c r="M531" s="468"/>
      <c r="N531" s="140"/>
      <c r="O531" s="370"/>
      <c r="P531" s="371"/>
      <c r="Q531" s="371"/>
      <c r="R531" s="372"/>
    </row>
    <row r="532" spans="1:18">
      <c r="A532" s="264"/>
      <c r="B532" s="360"/>
      <c r="C532" s="360"/>
      <c r="D532" s="360"/>
      <c r="E532" s="360"/>
      <c r="F532" s="360"/>
      <c r="G532" s="317"/>
      <c r="H532" s="285"/>
      <c r="I532" s="284"/>
      <c r="J532" s="321"/>
      <c r="K532" s="660"/>
      <c r="L532" s="340"/>
      <c r="M532" s="468"/>
      <c r="N532" s="140"/>
      <c r="O532" s="370"/>
      <c r="P532" s="371"/>
      <c r="Q532" s="371"/>
      <c r="R532" s="372"/>
    </row>
    <row r="533" spans="1:18">
      <c r="A533" s="264"/>
      <c r="B533" s="355"/>
      <c r="C533" s="356"/>
      <c r="D533" s="357"/>
      <c r="E533" s="358"/>
      <c r="F533" s="359" t="s">
        <v>522</v>
      </c>
      <c r="G533" s="661" t="s">
        <v>263</v>
      </c>
      <c r="H533" s="285"/>
      <c r="I533" s="284"/>
      <c r="J533" s="321" t="s">
        <v>151</v>
      </c>
      <c r="K533" s="660"/>
      <c r="L533" s="340"/>
      <c r="M533" s="468"/>
      <c r="N533" s="140"/>
      <c r="O533" s="370"/>
      <c r="P533" s="371"/>
      <c r="Q533" s="371"/>
      <c r="R533" s="372"/>
    </row>
    <row r="534" spans="1:18">
      <c r="A534" s="264"/>
      <c r="B534" s="360"/>
      <c r="C534" s="360"/>
      <c r="D534" s="360"/>
      <c r="E534" s="360"/>
      <c r="F534" s="360"/>
      <c r="G534" s="317"/>
      <c r="H534" s="285"/>
      <c r="I534" s="284"/>
      <c r="J534" s="321"/>
      <c r="K534" s="660"/>
      <c r="L534" s="340"/>
      <c r="M534" s="468"/>
      <c r="N534" s="140"/>
      <c r="O534" s="370"/>
      <c r="P534" s="371"/>
      <c r="Q534" s="371"/>
      <c r="R534" s="372"/>
    </row>
    <row r="535" spans="1:18">
      <c r="A535" s="264"/>
      <c r="B535" s="360"/>
      <c r="C535" s="360"/>
      <c r="D535" s="360"/>
      <c r="E535" s="360"/>
      <c r="F535" s="360"/>
      <c r="G535" s="317"/>
      <c r="H535" s="285"/>
      <c r="I535" s="284"/>
      <c r="J535" s="321"/>
      <c r="K535" s="660"/>
      <c r="L535" s="340"/>
      <c r="M535" s="468"/>
      <c r="N535" s="140"/>
      <c r="O535" s="370"/>
      <c r="P535" s="371"/>
      <c r="Q535" s="371"/>
      <c r="R535" s="372"/>
    </row>
    <row r="536" spans="1:18">
      <c r="A536" s="264"/>
      <c r="B536" s="355"/>
      <c r="C536" s="356"/>
      <c r="D536" s="357"/>
      <c r="E536" s="358"/>
      <c r="F536" s="359" t="s">
        <v>522</v>
      </c>
      <c r="G536" s="661" t="s">
        <v>263</v>
      </c>
      <c r="H536" s="285"/>
      <c r="I536" s="284"/>
      <c r="J536" s="321" t="s">
        <v>152</v>
      </c>
      <c r="K536" s="660"/>
      <c r="L536" s="340"/>
      <c r="M536" s="468"/>
      <c r="N536" s="140"/>
      <c r="O536" s="370"/>
      <c r="P536" s="371"/>
      <c r="Q536" s="371"/>
      <c r="R536" s="372"/>
    </row>
    <row r="537" spans="1:18">
      <c r="A537" s="264"/>
      <c r="B537" s="360"/>
      <c r="C537" s="360"/>
      <c r="D537" s="360"/>
      <c r="E537" s="360"/>
      <c r="F537" s="360"/>
      <c r="G537" s="295"/>
      <c r="H537" s="285"/>
      <c r="I537" s="284"/>
      <c r="J537" s="301"/>
      <c r="K537" s="660"/>
      <c r="L537" s="340"/>
      <c r="M537" s="505"/>
      <c r="N537" s="140"/>
      <c r="O537" s="370"/>
      <c r="P537" s="371"/>
      <c r="Q537" s="371"/>
      <c r="R537" s="372"/>
    </row>
    <row r="538" spans="1:18">
      <c r="A538" s="264"/>
      <c r="B538" s="360"/>
      <c r="C538" s="360"/>
      <c r="D538" s="360"/>
      <c r="E538" s="360"/>
      <c r="F538" s="360"/>
      <c r="G538" s="295"/>
      <c r="H538" s="285"/>
      <c r="I538" s="284"/>
      <c r="J538" s="301"/>
      <c r="K538" s="342"/>
      <c r="L538" s="340"/>
      <c r="M538" s="505"/>
      <c r="N538" s="140"/>
      <c r="O538" s="241"/>
      <c r="P538" s="242"/>
      <c r="Q538" s="242"/>
      <c r="R538" s="243"/>
    </row>
    <row r="539" spans="1:18">
      <c r="A539" s="264"/>
      <c r="B539" s="360"/>
      <c r="C539" s="360"/>
      <c r="D539" s="360"/>
      <c r="E539" s="360"/>
      <c r="F539" s="360"/>
      <c r="G539" s="295"/>
      <c r="H539" s="285"/>
      <c r="I539" s="284"/>
      <c r="J539" s="301"/>
      <c r="K539" s="342"/>
      <c r="L539" s="340"/>
      <c r="M539" s="505"/>
      <c r="N539" s="140"/>
      <c r="O539" s="241"/>
      <c r="P539" s="242"/>
      <c r="Q539" s="242"/>
      <c r="R539" s="243"/>
    </row>
    <row r="540" spans="1:18" ht="18">
      <c r="A540" s="264"/>
      <c r="B540" s="496"/>
      <c r="C540" s="496"/>
      <c r="D540" s="496"/>
      <c r="E540" s="496"/>
      <c r="F540" s="496"/>
      <c r="G540" s="497"/>
      <c r="H540" s="498"/>
      <c r="I540" s="499"/>
      <c r="J540" s="500" t="s">
        <v>4</v>
      </c>
      <c r="K540" s="489" t="s">
        <v>718</v>
      </c>
      <c r="L540" s="490"/>
      <c r="M540" s="491"/>
      <c r="N540" s="501"/>
      <c r="O540" s="502"/>
      <c r="P540" s="503"/>
      <c r="Q540" s="503"/>
      <c r="R540" s="504"/>
    </row>
    <row r="541" spans="1:18" ht="12.75" customHeight="1">
      <c r="A541" s="264"/>
      <c r="B541" s="369"/>
      <c r="C541" s="369"/>
      <c r="D541" s="369"/>
      <c r="E541" s="369"/>
      <c r="F541" s="369"/>
      <c r="G541" s="275"/>
      <c r="H541" s="188"/>
      <c r="I541" s="194"/>
      <c r="J541" s="107"/>
      <c r="K541" s="345"/>
      <c r="L541" s="352"/>
      <c r="M541" s="468"/>
      <c r="N541" s="140"/>
      <c r="O541" s="241"/>
      <c r="P541" s="242"/>
      <c r="Q541" s="242"/>
      <c r="R541" s="243"/>
    </row>
    <row r="542" spans="1:18">
      <c r="A542" s="264"/>
      <c r="B542" s="369"/>
      <c r="C542" s="369"/>
      <c r="D542" s="369"/>
      <c r="E542" s="369"/>
      <c r="F542" s="369"/>
      <c r="G542" s="275"/>
      <c r="H542" s="188"/>
      <c r="I542" s="194"/>
      <c r="J542" s="107"/>
      <c r="K542" s="345"/>
      <c r="L542" s="353"/>
      <c r="M542" s="468"/>
      <c r="N542" s="140"/>
      <c r="O542" s="241"/>
      <c r="P542" s="242"/>
      <c r="Q542" s="242"/>
      <c r="R542" s="243"/>
    </row>
    <row r="543" spans="1:18">
      <c r="A543" s="264"/>
      <c r="B543" s="369"/>
      <c r="C543" s="369"/>
      <c r="D543" s="369"/>
      <c r="E543" s="369"/>
      <c r="F543" s="369"/>
      <c r="G543" s="275"/>
      <c r="H543" s="291">
        <f>SUM(Fehlerkontrolle!R63)</f>
        <v>-6</v>
      </c>
      <c r="I543" s="282"/>
      <c r="J543" s="306" t="s">
        <v>134</v>
      </c>
      <c r="K543" s="349" t="s">
        <v>726</v>
      </c>
      <c r="L543" s="339"/>
      <c r="M543" s="525"/>
      <c r="N543" s="140"/>
      <c r="O543" s="370"/>
      <c r="P543" s="371"/>
      <c r="Q543" s="371"/>
      <c r="R543" s="372"/>
    </row>
    <row r="544" spans="1:18" ht="120.75" customHeight="1">
      <c r="A544" s="264"/>
      <c r="B544" s="360"/>
      <c r="C544" s="360"/>
      <c r="D544" s="360"/>
      <c r="E544" s="360"/>
      <c r="F544" s="360"/>
      <c r="G544" s="295"/>
      <c r="H544" s="285"/>
      <c r="I544" s="284"/>
      <c r="J544" s="300"/>
      <c r="K544" s="341" t="s">
        <v>781</v>
      </c>
      <c r="L544" s="340"/>
      <c r="M544" s="526"/>
      <c r="N544" s="140"/>
      <c r="O544" s="370"/>
      <c r="P544" s="371"/>
      <c r="Q544" s="371"/>
      <c r="R544" s="372"/>
    </row>
    <row r="545" spans="1:18" ht="25.5">
      <c r="A545" s="264"/>
      <c r="B545" s="360"/>
      <c r="C545" s="360"/>
      <c r="D545" s="360"/>
      <c r="E545" s="360"/>
      <c r="F545" s="360"/>
      <c r="G545" s="295"/>
      <c r="H545" s="285"/>
      <c r="I545" s="284"/>
      <c r="J545" s="300"/>
      <c r="K545" s="662" t="s">
        <v>676</v>
      </c>
      <c r="L545" s="340"/>
      <c r="M545" s="526"/>
      <c r="N545" s="140"/>
      <c r="O545" s="370"/>
      <c r="P545" s="371"/>
      <c r="Q545" s="371"/>
      <c r="R545" s="372"/>
    </row>
    <row r="546" spans="1:18">
      <c r="A546" s="264"/>
      <c r="B546" s="360"/>
      <c r="C546" s="360"/>
      <c r="D546" s="360"/>
      <c r="E546" s="360"/>
      <c r="F546" s="360"/>
      <c r="G546" s="295"/>
      <c r="H546" s="285"/>
      <c r="I546" s="284"/>
      <c r="J546" s="300"/>
      <c r="K546" s="662"/>
      <c r="L546" s="340"/>
      <c r="M546" s="526"/>
      <c r="N546" s="140"/>
      <c r="O546" s="370"/>
      <c r="P546" s="371"/>
      <c r="Q546" s="371"/>
      <c r="R546" s="372"/>
    </row>
    <row r="547" spans="1:18">
      <c r="A547" s="264"/>
      <c r="B547" s="360"/>
      <c r="C547" s="360"/>
      <c r="D547" s="360"/>
      <c r="E547" s="360"/>
      <c r="F547" s="360"/>
      <c r="G547" s="295"/>
      <c r="H547" s="285"/>
      <c r="I547" s="284"/>
      <c r="J547" s="300"/>
      <c r="K547" s="342" t="s">
        <v>167</v>
      </c>
      <c r="L547" s="340"/>
      <c r="M547" s="468"/>
      <c r="N547" s="140"/>
      <c r="O547" s="370"/>
      <c r="P547" s="371"/>
      <c r="Q547" s="371"/>
      <c r="R547" s="372"/>
    </row>
    <row r="548" spans="1:18">
      <c r="A548" s="264"/>
      <c r="B548" s="360"/>
      <c r="C548" s="360"/>
      <c r="D548" s="360"/>
      <c r="E548" s="360"/>
      <c r="F548" s="360"/>
      <c r="G548" s="295"/>
      <c r="H548" s="285"/>
      <c r="I548" s="284"/>
      <c r="J548" s="300"/>
      <c r="K548" s="338"/>
      <c r="L548" s="340"/>
      <c r="M548" s="468"/>
      <c r="N548" s="140"/>
      <c r="O548" s="370"/>
      <c r="P548" s="371"/>
      <c r="Q548" s="371"/>
      <c r="R548" s="372"/>
    </row>
    <row r="549" spans="1:18">
      <c r="A549" s="264"/>
      <c r="B549" s="355"/>
      <c r="C549" s="356"/>
      <c r="D549" s="357"/>
      <c r="E549" s="358"/>
      <c r="F549" s="359"/>
      <c r="G549" s="295" t="s">
        <v>263</v>
      </c>
      <c r="H549" s="285"/>
      <c r="I549" s="284"/>
      <c r="J549" s="301" t="s">
        <v>140</v>
      </c>
      <c r="K549" s="344" t="s">
        <v>533</v>
      </c>
      <c r="L549" s="340"/>
      <c r="M549" s="525"/>
      <c r="N549" s="140"/>
      <c r="O549" s="370"/>
      <c r="P549" s="371"/>
      <c r="Q549" s="371"/>
      <c r="R549" s="372"/>
    </row>
    <row r="550" spans="1:18">
      <c r="A550" s="264"/>
      <c r="B550" s="360"/>
      <c r="C550" s="360"/>
      <c r="D550" s="360"/>
      <c r="E550" s="360"/>
      <c r="F550" s="360"/>
      <c r="G550" s="295"/>
      <c r="H550" s="285"/>
      <c r="I550" s="284"/>
      <c r="J550" s="301"/>
      <c r="K550" s="338"/>
      <c r="L550" s="340"/>
      <c r="M550" s="468"/>
      <c r="N550" s="140"/>
      <c r="O550" s="370"/>
      <c r="P550" s="371"/>
      <c r="Q550" s="371"/>
      <c r="R550" s="372"/>
    </row>
    <row r="551" spans="1:18">
      <c r="A551" s="264"/>
      <c r="B551" s="355"/>
      <c r="C551" s="356"/>
      <c r="D551" s="357"/>
      <c r="E551" s="358"/>
      <c r="F551" s="359"/>
      <c r="G551" s="295" t="s">
        <v>263</v>
      </c>
      <c r="H551" s="285"/>
      <c r="I551" s="284"/>
      <c r="J551" s="301" t="s">
        <v>141</v>
      </c>
      <c r="K551" s="344" t="s">
        <v>534</v>
      </c>
      <c r="L551" s="340"/>
      <c r="M551" s="468"/>
      <c r="N551" s="140"/>
      <c r="O551" s="370"/>
      <c r="P551" s="371"/>
      <c r="Q551" s="371"/>
      <c r="R551" s="372"/>
    </row>
    <row r="552" spans="1:18">
      <c r="A552" s="264"/>
      <c r="B552" s="360"/>
      <c r="C552" s="360"/>
      <c r="D552" s="360"/>
      <c r="E552" s="360"/>
      <c r="F552" s="360"/>
      <c r="G552" s="295"/>
      <c r="H552" s="285"/>
      <c r="I552" s="284"/>
      <c r="J552" s="301"/>
      <c r="K552" s="344"/>
      <c r="L552" s="340"/>
      <c r="M552" s="468"/>
      <c r="N552" s="140"/>
      <c r="O552" s="370"/>
      <c r="P552" s="371"/>
      <c r="Q552" s="371"/>
      <c r="R552" s="372"/>
    </row>
    <row r="553" spans="1:18">
      <c r="A553" s="264"/>
      <c r="B553" s="355"/>
      <c r="C553" s="356"/>
      <c r="D553" s="357"/>
      <c r="E553" s="358"/>
      <c r="F553" s="359"/>
      <c r="G553" s="295" t="s">
        <v>263</v>
      </c>
      <c r="H553" s="285"/>
      <c r="I553" s="284"/>
      <c r="J553" s="315" t="s">
        <v>142</v>
      </c>
      <c r="K553" s="344" t="s">
        <v>675</v>
      </c>
      <c r="L553" s="340"/>
      <c r="M553" s="468"/>
      <c r="N553" s="140"/>
      <c r="O553" s="370"/>
      <c r="P553" s="371"/>
      <c r="Q553" s="371"/>
      <c r="R553" s="372"/>
    </row>
    <row r="554" spans="1:18">
      <c r="A554" s="264"/>
      <c r="B554" s="360"/>
      <c r="C554" s="360"/>
      <c r="D554" s="360"/>
      <c r="E554" s="360"/>
      <c r="F554" s="360"/>
      <c r="G554" s="295"/>
      <c r="H554" s="285"/>
      <c r="I554" s="284"/>
      <c r="J554" s="301"/>
      <c r="K554" s="344"/>
      <c r="L554" s="340"/>
      <c r="M554" s="468"/>
      <c r="N554" s="140"/>
      <c r="O554" s="370"/>
      <c r="P554" s="371"/>
      <c r="Q554" s="371"/>
      <c r="R554" s="372"/>
    </row>
    <row r="555" spans="1:18">
      <c r="A555" s="264"/>
      <c r="B555" s="355"/>
      <c r="C555" s="356"/>
      <c r="D555" s="357"/>
      <c r="E555" s="358"/>
      <c r="F555" s="359"/>
      <c r="G555" s="295" t="s">
        <v>263</v>
      </c>
      <c r="H555" s="285"/>
      <c r="I555" s="284"/>
      <c r="J555" s="315" t="s">
        <v>143</v>
      </c>
      <c r="K555" s="344" t="s">
        <v>662</v>
      </c>
      <c r="L555" s="340"/>
      <c r="M555" s="468"/>
      <c r="N555" s="140"/>
      <c r="O555" s="370"/>
      <c r="P555" s="371"/>
      <c r="Q555" s="371"/>
      <c r="R555" s="372"/>
    </row>
    <row r="556" spans="1:18">
      <c r="A556" s="264"/>
      <c r="B556" s="360"/>
      <c r="C556" s="360"/>
      <c r="D556" s="360"/>
      <c r="E556" s="360"/>
      <c r="F556" s="360"/>
      <c r="G556" s="295"/>
      <c r="H556" s="285"/>
      <c r="I556" s="284"/>
      <c r="J556" s="301"/>
      <c r="K556" s="344"/>
      <c r="L556" s="340"/>
      <c r="M556" s="468"/>
      <c r="N556" s="140"/>
      <c r="O556" s="370"/>
      <c r="P556" s="371"/>
      <c r="Q556" s="371"/>
      <c r="R556" s="372"/>
    </row>
    <row r="557" spans="1:18">
      <c r="A557" s="264"/>
      <c r="B557" s="355"/>
      <c r="C557" s="356"/>
      <c r="D557" s="357"/>
      <c r="E557" s="358"/>
      <c r="F557" s="359"/>
      <c r="G557" s="295" t="s">
        <v>263</v>
      </c>
      <c r="H557" s="285"/>
      <c r="I557" s="284"/>
      <c r="J557" s="315" t="s">
        <v>144</v>
      </c>
      <c r="K557" s="344" t="s">
        <v>536</v>
      </c>
      <c r="L557" s="340"/>
      <c r="M557" s="468"/>
      <c r="N557" s="140"/>
      <c r="O557" s="370"/>
      <c r="P557" s="371"/>
      <c r="Q557" s="371"/>
      <c r="R557" s="372"/>
    </row>
    <row r="558" spans="1:18">
      <c r="A558" s="264"/>
      <c r="B558" s="360"/>
      <c r="C558" s="360"/>
      <c r="D558" s="360"/>
      <c r="E558" s="360"/>
      <c r="F558" s="360"/>
      <c r="G558" s="295"/>
      <c r="H558" s="285"/>
      <c r="I558" s="284"/>
      <c r="J558" s="301"/>
      <c r="K558" s="342"/>
      <c r="L558" s="340"/>
      <c r="M558" s="468"/>
      <c r="N558" s="140"/>
      <c r="O558" s="370"/>
      <c r="P558" s="371"/>
      <c r="Q558" s="371"/>
      <c r="R558" s="372"/>
    </row>
    <row r="559" spans="1:18">
      <c r="A559" s="264"/>
      <c r="B559" s="355"/>
      <c r="C559" s="356"/>
      <c r="D559" s="357"/>
      <c r="E559" s="358"/>
      <c r="F559" s="359"/>
      <c r="G559" s="295" t="s">
        <v>263</v>
      </c>
      <c r="H559" s="285"/>
      <c r="I559" s="284"/>
      <c r="J559" s="315" t="s">
        <v>21</v>
      </c>
      <c r="K559" s="344" t="s">
        <v>535</v>
      </c>
      <c r="L559" s="340"/>
      <c r="M559" s="468"/>
      <c r="N559" s="140"/>
      <c r="O559" s="370"/>
      <c r="P559" s="371"/>
      <c r="Q559" s="371"/>
      <c r="R559" s="372"/>
    </row>
    <row r="560" spans="1:18">
      <c r="A560" s="264"/>
      <c r="B560" s="360"/>
      <c r="C560" s="360"/>
      <c r="D560" s="360"/>
      <c r="E560" s="360"/>
      <c r="F560" s="360"/>
      <c r="G560" s="295"/>
      <c r="H560" s="285"/>
      <c r="I560" s="284"/>
      <c r="J560" s="301"/>
      <c r="K560" s="342"/>
      <c r="L560" s="340"/>
      <c r="M560" s="468"/>
      <c r="N560" s="140"/>
      <c r="O560" s="370"/>
      <c r="P560" s="371"/>
      <c r="Q560" s="371"/>
      <c r="R560" s="372"/>
    </row>
    <row r="561" spans="1:18">
      <c r="A561" s="264"/>
      <c r="B561" s="360"/>
      <c r="C561" s="360"/>
      <c r="D561" s="360"/>
      <c r="E561" s="360"/>
      <c r="F561" s="360"/>
      <c r="G561" s="295"/>
      <c r="H561" s="285"/>
      <c r="I561" s="284"/>
      <c r="J561" s="301"/>
      <c r="K561" s="342"/>
      <c r="L561" s="340"/>
      <c r="M561" s="468"/>
      <c r="N561" s="140"/>
      <c r="O561" s="370"/>
      <c r="P561" s="371"/>
      <c r="Q561" s="371"/>
      <c r="R561" s="372"/>
    </row>
    <row r="562" spans="1:18">
      <c r="A562" s="264"/>
      <c r="B562" s="360"/>
      <c r="C562" s="360"/>
      <c r="D562" s="360"/>
      <c r="E562" s="360"/>
      <c r="F562" s="360"/>
      <c r="G562" s="295"/>
      <c r="H562" s="291">
        <f>SUM(Fehlerkontrolle!R64)</f>
        <v>-6</v>
      </c>
      <c r="I562" s="282"/>
      <c r="J562" s="306" t="s">
        <v>73</v>
      </c>
      <c r="K562" s="349" t="s">
        <v>542</v>
      </c>
      <c r="L562" s="339"/>
      <c r="M562" s="468"/>
      <c r="N562" s="140"/>
      <c r="O562" s="370"/>
      <c r="P562" s="371"/>
      <c r="Q562" s="371"/>
      <c r="R562" s="372"/>
    </row>
    <row r="563" spans="1:18" ht="109.5" customHeight="1">
      <c r="A563" s="264"/>
      <c r="B563" s="360"/>
      <c r="C563" s="360"/>
      <c r="D563" s="360"/>
      <c r="E563" s="360"/>
      <c r="F563" s="360"/>
      <c r="G563" s="295"/>
      <c r="H563" s="285"/>
      <c r="I563" s="284"/>
      <c r="J563" s="300"/>
      <c r="K563" s="341" t="s">
        <v>782</v>
      </c>
      <c r="L563" s="340"/>
      <c r="M563" s="468"/>
      <c r="N563" s="140"/>
      <c r="O563" s="370"/>
      <c r="P563" s="371"/>
      <c r="Q563" s="371"/>
      <c r="R563" s="372"/>
    </row>
    <row r="564" spans="1:18">
      <c r="A564" s="264"/>
      <c r="B564" s="360"/>
      <c r="C564" s="360"/>
      <c r="D564" s="360"/>
      <c r="E564" s="360"/>
      <c r="F564" s="360"/>
      <c r="G564" s="295"/>
      <c r="H564" s="285"/>
      <c r="I564" s="284"/>
      <c r="J564" s="300"/>
      <c r="K564" s="342" t="s">
        <v>167</v>
      </c>
      <c r="L564" s="340"/>
      <c r="M564" s="468"/>
      <c r="N564" s="140"/>
      <c r="O564" s="370"/>
      <c r="P564" s="371"/>
      <c r="Q564" s="371"/>
      <c r="R564" s="372"/>
    </row>
    <row r="565" spans="1:18">
      <c r="A565" s="264"/>
      <c r="B565" s="360"/>
      <c r="C565" s="360"/>
      <c r="D565" s="360"/>
      <c r="E565" s="360"/>
      <c r="F565" s="360"/>
      <c r="G565" s="295"/>
      <c r="H565" s="285"/>
      <c r="I565" s="284"/>
      <c r="J565" s="300"/>
      <c r="K565" s="342"/>
      <c r="L565" s="340"/>
      <c r="M565" s="468"/>
      <c r="N565" s="140"/>
      <c r="O565" s="370"/>
      <c r="P565" s="371"/>
      <c r="Q565" s="371"/>
      <c r="R565" s="372"/>
    </row>
    <row r="566" spans="1:18">
      <c r="A566" s="264"/>
      <c r="B566" s="355"/>
      <c r="C566" s="356"/>
      <c r="D566" s="357"/>
      <c r="E566" s="358"/>
      <c r="F566" s="359"/>
      <c r="G566" s="295" t="s">
        <v>263</v>
      </c>
      <c r="H566" s="285"/>
      <c r="I566" s="284"/>
      <c r="J566" s="301" t="s">
        <v>140</v>
      </c>
      <c r="K566" s="344" t="s">
        <v>537</v>
      </c>
      <c r="L566" s="340"/>
      <c r="M566" s="468"/>
      <c r="N566" s="140"/>
      <c r="O566" s="370"/>
      <c r="P566" s="371"/>
      <c r="Q566" s="371"/>
      <c r="R566" s="372"/>
    </row>
    <row r="567" spans="1:18">
      <c r="A567" s="264"/>
      <c r="B567" s="360"/>
      <c r="C567" s="360"/>
      <c r="D567" s="360"/>
      <c r="E567" s="360"/>
      <c r="F567" s="360"/>
      <c r="G567" s="295"/>
      <c r="H567" s="285"/>
      <c r="I567" s="284"/>
      <c r="J567" s="301"/>
      <c r="K567" s="342"/>
      <c r="L567" s="340"/>
      <c r="M567" s="525"/>
      <c r="N567" s="140"/>
      <c r="O567" s="370"/>
      <c r="P567" s="371"/>
      <c r="Q567" s="371"/>
      <c r="R567" s="372"/>
    </row>
    <row r="568" spans="1:18">
      <c r="A568" s="264"/>
      <c r="B568" s="355"/>
      <c r="C568" s="356"/>
      <c r="D568" s="357"/>
      <c r="E568" s="358"/>
      <c r="F568" s="359"/>
      <c r="G568" s="295" t="s">
        <v>263</v>
      </c>
      <c r="H568" s="285"/>
      <c r="I568" s="284"/>
      <c r="J568" s="301" t="s">
        <v>141</v>
      </c>
      <c r="K568" s="344" t="s">
        <v>538</v>
      </c>
      <c r="L568" s="340"/>
      <c r="M568" s="525"/>
      <c r="N568" s="140"/>
      <c r="O568" s="370"/>
      <c r="P568" s="371"/>
      <c r="Q568" s="371"/>
      <c r="R568" s="372"/>
    </row>
    <row r="569" spans="1:18">
      <c r="A569" s="264"/>
      <c r="B569" s="360"/>
      <c r="C569" s="360"/>
      <c r="D569" s="360"/>
      <c r="E569" s="360"/>
      <c r="F569" s="360"/>
      <c r="G569" s="295"/>
      <c r="H569" s="285"/>
      <c r="I569" s="284"/>
      <c r="J569" s="301"/>
      <c r="K569" s="342"/>
      <c r="L569" s="340"/>
      <c r="M569" s="468"/>
      <c r="N569" s="140"/>
      <c r="O569" s="370"/>
      <c r="P569" s="371"/>
      <c r="Q569" s="371"/>
      <c r="R569" s="372"/>
    </row>
    <row r="570" spans="1:18">
      <c r="A570" s="264"/>
      <c r="B570" s="355"/>
      <c r="C570" s="356"/>
      <c r="D570" s="357"/>
      <c r="E570" s="358"/>
      <c r="F570" s="359"/>
      <c r="G570" s="295" t="s">
        <v>263</v>
      </c>
      <c r="H570" s="285"/>
      <c r="I570" s="284"/>
      <c r="J570" s="301" t="s">
        <v>142</v>
      </c>
      <c r="K570" s="344" t="s">
        <v>541</v>
      </c>
      <c r="L570" s="340"/>
      <c r="M570" s="525"/>
      <c r="N570" s="140"/>
      <c r="O570" s="370"/>
      <c r="P570" s="371"/>
      <c r="Q570" s="371"/>
      <c r="R570" s="372"/>
    </row>
    <row r="571" spans="1:18">
      <c r="A571" s="264"/>
      <c r="B571" s="360"/>
      <c r="C571" s="360"/>
      <c r="D571" s="360"/>
      <c r="E571" s="360"/>
      <c r="F571" s="360"/>
      <c r="G571" s="295"/>
      <c r="H571" s="285"/>
      <c r="I571" s="284"/>
      <c r="J571" s="301"/>
      <c r="K571" s="342"/>
      <c r="L571" s="340"/>
      <c r="M571" s="468"/>
      <c r="N571" s="140"/>
      <c r="O571" s="370"/>
      <c r="P571" s="371"/>
      <c r="Q571" s="371"/>
      <c r="R571" s="372"/>
    </row>
    <row r="572" spans="1:18">
      <c r="A572" s="264"/>
      <c r="B572" s="355"/>
      <c r="C572" s="356"/>
      <c r="D572" s="357"/>
      <c r="E572" s="358"/>
      <c r="F572" s="359"/>
      <c r="G572" s="295" t="s">
        <v>263</v>
      </c>
      <c r="H572" s="285"/>
      <c r="I572" s="284"/>
      <c r="J572" s="301" t="s">
        <v>143</v>
      </c>
      <c r="K572" s="344" t="s">
        <v>539</v>
      </c>
      <c r="L572" s="340"/>
      <c r="M572" s="525"/>
      <c r="N572" s="140"/>
      <c r="O572" s="370"/>
      <c r="P572" s="371"/>
      <c r="Q572" s="371"/>
      <c r="R572" s="372"/>
    </row>
    <row r="573" spans="1:18">
      <c r="A573" s="264"/>
      <c r="B573" s="360"/>
      <c r="C573" s="360"/>
      <c r="D573" s="360"/>
      <c r="E573" s="360"/>
      <c r="F573" s="360"/>
      <c r="G573" s="295"/>
      <c r="H573" s="285"/>
      <c r="I573" s="284"/>
      <c r="J573" s="301"/>
      <c r="K573" s="342"/>
      <c r="L573" s="340"/>
      <c r="M573" s="468"/>
      <c r="N573" s="140"/>
      <c r="O573" s="370"/>
      <c r="P573" s="371"/>
      <c r="Q573" s="371"/>
      <c r="R573" s="372"/>
    </row>
    <row r="574" spans="1:18">
      <c r="A574" s="264"/>
      <c r="B574" s="355"/>
      <c r="C574" s="356"/>
      <c r="D574" s="357"/>
      <c r="E574" s="358"/>
      <c r="F574" s="359"/>
      <c r="G574" s="295" t="s">
        <v>263</v>
      </c>
      <c r="H574" s="285"/>
      <c r="I574" s="284"/>
      <c r="J574" s="301" t="s">
        <v>144</v>
      </c>
      <c r="K574" s="344" t="s">
        <v>540</v>
      </c>
      <c r="L574" s="340"/>
      <c r="M574" s="525"/>
      <c r="N574" s="140"/>
      <c r="O574" s="370"/>
      <c r="P574" s="371"/>
      <c r="Q574" s="371"/>
      <c r="R574" s="372"/>
    </row>
    <row r="575" spans="1:18">
      <c r="A575" s="264"/>
      <c r="B575" s="360"/>
      <c r="C575" s="360"/>
      <c r="D575" s="360"/>
      <c r="E575" s="360"/>
      <c r="F575" s="360"/>
      <c r="G575" s="295"/>
      <c r="H575" s="285"/>
      <c r="I575" s="284"/>
      <c r="J575" s="301"/>
      <c r="K575" s="342"/>
      <c r="L575" s="340"/>
      <c r="M575" s="468"/>
      <c r="N575" s="140"/>
      <c r="O575" s="370"/>
      <c r="P575" s="371"/>
      <c r="Q575" s="371"/>
      <c r="R575" s="372"/>
    </row>
    <row r="576" spans="1:18">
      <c r="A576" s="264"/>
      <c r="B576" s="355"/>
      <c r="C576" s="356"/>
      <c r="D576" s="357"/>
      <c r="E576" s="358"/>
      <c r="F576" s="359"/>
      <c r="G576" s="295" t="s">
        <v>263</v>
      </c>
      <c r="H576" s="285"/>
      <c r="I576" s="284"/>
      <c r="J576" s="301" t="s">
        <v>21</v>
      </c>
      <c r="K576" s="344" t="s">
        <v>535</v>
      </c>
      <c r="L576" s="340"/>
      <c r="M576" s="468"/>
      <c r="N576" s="140"/>
      <c r="O576" s="370"/>
      <c r="P576" s="371"/>
      <c r="Q576" s="371"/>
      <c r="R576" s="372"/>
    </row>
    <row r="577" spans="1:18">
      <c r="A577" s="264"/>
      <c r="B577" s="360"/>
      <c r="C577" s="360"/>
      <c r="D577" s="360"/>
      <c r="E577" s="360"/>
      <c r="F577" s="360"/>
      <c r="G577" s="295"/>
      <c r="H577" s="285"/>
      <c r="I577" s="284"/>
      <c r="J577" s="301"/>
      <c r="K577" s="338"/>
      <c r="L577" s="340"/>
      <c r="M577" s="468"/>
      <c r="N577" s="140"/>
      <c r="O577" s="370"/>
      <c r="P577" s="371"/>
      <c r="Q577" s="371"/>
      <c r="R577" s="372"/>
    </row>
    <row r="578" spans="1:18">
      <c r="A578" s="264"/>
      <c r="B578" s="360"/>
      <c r="C578" s="360"/>
      <c r="D578" s="360"/>
      <c r="E578" s="360"/>
      <c r="F578" s="360"/>
      <c r="G578" s="295"/>
      <c r="H578" s="285"/>
      <c r="I578" s="284"/>
      <c r="J578" s="301"/>
      <c r="K578" s="342"/>
      <c r="L578" s="340"/>
      <c r="M578" s="468"/>
      <c r="N578" s="140"/>
      <c r="O578" s="370"/>
      <c r="P578" s="371"/>
      <c r="Q578" s="371"/>
      <c r="R578" s="372"/>
    </row>
    <row r="579" spans="1:18">
      <c r="A579" s="264"/>
      <c r="B579" s="360"/>
      <c r="C579" s="360"/>
      <c r="D579" s="360"/>
      <c r="E579" s="360"/>
      <c r="F579" s="360"/>
      <c r="G579" s="295"/>
      <c r="H579" s="291">
        <f>SUM(Fehlerkontrolle!R65)</f>
        <v>0</v>
      </c>
      <c r="I579" s="282"/>
      <c r="J579" s="283" t="s">
        <v>18</v>
      </c>
      <c r="K579" s="659" t="s">
        <v>268</v>
      </c>
      <c r="L579" s="339"/>
      <c r="M579" s="468"/>
      <c r="N579" s="140"/>
      <c r="O579" s="370"/>
      <c r="P579" s="371"/>
      <c r="Q579" s="371"/>
      <c r="R579" s="372"/>
    </row>
    <row r="580" spans="1:18">
      <c r="A580" s="264"/>
      <c r="B580" s="360"/>
      <c r="C580" s="360"/>
      <c r="D580" s="360"/>
      <c r="E580" s="360"/>
      <c r="F580" s="360"/>
      <c r="G580" s="295"/>
      <c r="H580" s="285"/>
      <c r="I580" s="284"/>
      <c r="J580" s="298"/>
      <c r="K580" s="660"/>
      <c r="L580" s="340"/>
      <c r="M580" s="468"/>
      <c r="N580" s="140"/>
      <c r="O580" s="370"/>
      <c r="P580" s="371"/>
      <c r="Q580" s="371"/>
      <c r="R580" s="372"/>
    </row>
    <row r="581" spans="1:18">
      <c r="A581" s="264"/>
      <c r="B581" s="355"/>
      <c r="C581" s="356"/>
      <c r="D581" s="357"/>
      <c r="E581" s="358"/>
      <c r="F581" s="359" t="s">
        <v>522</v>
      </c>
      <c r="G581" s="318" t="s">
        <v>263</v>
      </c>
      <c r="H581" s="285"/>
      <c r="I581" s="284"/>
      <c r="J581" s="321" t="s">
        <v>148</v>
      </c>
      <c r="K581" s="660"/>
      <c r="L581" s="340"/>
      <c r="M581" s="468"/>
      <c r="N581" s="140"/>
      <c r="O581" s="370"/>
      <c r="P581" s="371"/>
      <c r="Q581" s="371"/>
      <c r="R581" s="372"/>
    </row>
    <row r="582" spans="1:18">
      <c r="A582" s="264"/>
      <c r="B582" s="360"/>
      <c r="C582" s="360"/>
      <c r="D582" s="360"/>
      <c r="E582" s="360"/>
      <c r="F582" s="360"/>
      <c r="G582" s="317"/>
      <c r="H582" s="285"/>
      <c r="I582" s="284"/>
      <c r="J582" s="321"/>
      <c r="K582" s="660"/>
      <c r="L582" s="340"/>
      <c r="M582" s="468"/>
      <c r="N582" s="140"/>
      <c r="O582" s="370"/>
      <c r="P582" s="371"/>
      <c r="Q582" s="371"/>
      <c r="R582" s="372"/>
    </row>
    <row r="583" spans="1:18">
      <c r="A583" s="264"/>
      <c r="B583" s="360"/>
      <c r="C583" s="360"/>
      <c r="D583" s="360"/>
      <c r="E583" s="360"/>
      <c r="F583" s="360"/>
      <c r="G583" s="317"/>
      <c r="H583" s="285"/>
      <c r="I583" s="284"/>
      <c r="J583" s="321"/>
      <c r="K583" s="660"/>
      <c r="L583" s="340"/>
      <c r="M583" s="468"/>
      <c r="N583" s="140"/>
      <c r="O583" s="370"/>
      <c r="P583" s="371"/>
      <c r="Q583" s="371"/>
      <c r="R583" s="372"/>
    </row>
    <row r="584" spans="1:18">
      <c r="A584" s="264"/>
      <c r="B584" s="355"/>
      <c r="C584" s="356"/>
      <c r="D584" s="357"/>
      <c r="E584" s="358"/>
      <c r="F584" s="359" t="s">
        <v>522</v>
      </c>
      <c r="G584" s="661" t="s">
        <v>263</v>
      </c>
      <c r="H584" s="285"/>
      <c r="I584" s="284"/>
      <c r="J584" s="321" t="s">
        <v>149</v>
      </c>
      <c r="K584" s="660"/>
      <c r="L584" s="340"/>
      <c r="M584" s="468"/>
      <c r="N584" s="140"/>
      <c r="O584" s="370"/>
      <c r="P584" s="371"/>
      <c r="Q584" s="371"/>
      <c r="R584" s="372"/>
    </row>
    <row r="585" spans="1:18">
      <c r="A585" s="264"/>
      <c r="B585" s="362"/>
      <c r="C585" s="360"/>
      <c r="D585" s="360"/>
      <c r="E585" s="360"/>
      <c r="F585" s="360"/>
      <c r="G585" s="317"/>
      <c r="H585" s="285"/>
      <c r="I585" s="284"/>
      <c r="J585" s="321"/>
      <c r="K585" s="660"/>
      <c r="L585" s="340"/>
      <c r="M585" s="468"/>
      <c r="N585" s="140"/>
      <c r="O585" s="370"/>
      <c r="P585" s="371"/>
      <c r="Q585" s="371"/>
      <c r="R585" s="372"/>
    </row>
    <row r="586" spans="1:18">
      <c r="A586" s="264"/>
      <c r="B586" s="362"/>
      <c r="C586" s="360"/>
      <c r="D586" s="360"/>
      <c r="E586" s="360"/>
      <c r="F586" s="360"/>
      <c r="G586" s="317"/>
      <c r="H586" s="285"/>
      <c r="I586" s="284"/>
      <c r="J586" s="321"/>
      <c r="K586" s="660"/>
      <c r="L586" s="340"/>
      <c r="M586" s="468"/>
      <c r="N586" s="140"/>
      <c r="O586" s="370"/>
      <c r="P586" s="371"/>
      <c r="Q586" s="371"/>
      <c r="R586" s="372"/>
    </row>
    <row r="587" spans="1:18">
      <c r="A587" s="264"/>
      <c r="B587" s="355"/>
      <c r="C587" s="356"/>
      <c r="D587" s="357"/>
      <c r="E587" s="358"/>
      <c r="F587" s="359" t="s">
        <v>522</v>
      </c>
      <c r="G587" s="661" t="s">
        <v>263</v>
      </c>
      <c r="H587" s="285"/>
      <c r="I587" s="284"/>
      <c r="J587" s="321" t="s">
        <v>150</v>
      </c>
      <c r="K587" s="660"/>
      <c r="L587" s="340"/>
      <c r="M587" s="468"/>
      <c r="N587" s="140"/>
      <c r="O587" s="370"/>
      <c r="P587" s="371"/>
      <c r="Q587" s="371"/>
      <c r="R587" s="372"/>
    </row>
    <row r="588" spans="1:18">
      <c r="A588" s="264"/>
      <c r="B588" s="360"/>
      <c r="C588" s="360"/>
      <c r="D588" s="360"/>
      <c r="E588" s="360"/>
      <c r="F588" s="360"/>
      <c r="G588" s="317"/>
      <c r="H588" s="285"/>
      <c r="I588" s="284"/>
      <c r="J588" s="321"/>
      <c r="K588" s="660"/>
      <c r="L588" s="340"/>
      <c r="M588" s="468"/>
      <c r="N588" s="140"/>
      <c r="O588" s="370"/>
      <c r="P588" s="371"/>
      <c r="Q588" s="371"/>
      <c r="R588" s="372"/>
    </row>
    <row r="589" spans="1:18">
      <c r="A589" s="264"/>
      <c r="B589" s="360"/>
      <c r="C589" s="360"/>
      <c r="D589" s="360"/>
      <c r="E589" s="360"/>
      <c r="F589" s="360"/>
      <c r="G589" s="317"/>
      <c r="H589" s="285"/>
      <c r="I589" s="284"/>
      <c r="J589" s="321"/>
      <c r="K589" s="660"/>
      <c r="L589" s="340"/>
      <c r="M589" s="468"/>
      <c r="N589" s="140"/>
      <c r="O589" s="370"/>
      <c r="P589" s="371"/>
      <c r="Q589" s="371"/>
      <c r="R589" s="372"/>
    </row>
    <row r="590" spans="1:18">
      <c r="A590" s="264"/>
      <c r="B590" s="355"/>
      <c r="C590" s="356"/>
      <c r="D590" s="357"/>
      <c r="E590" s="358"/>
      <c r="F590" s="359" t="s">
        <v>522</v>
      </c>
      <c r="G590" s="661" t="s">
        <v>263</v>
      </c>
      <c r="H590" s="285"/>
      <c r="I590" s="284"/>
      <c r="J590" s="321" t="s">
        <v>151</v>
      </c>
      <c r="K590" s="660"/>
      <c r="L590" s="340"/>
      <c r="M590" s="468"/>
      <c r="N590" s="140"/>
      <c r="O590" s="370"/>
      <c r="P590" s="371"/>
      <c r="Q590" s="371"/>
      <c r="R590" s="372"/>
    </row>
    <row r="591" spans="1:18">
      <c r="A591" s="264"/>
      <c r="B591" s="360"/>
      <c r="C591" s="360"/>
      <c r="D591" s="360"/>
      <c r="E591" s="360"/>
      <c r="F591" s="360"/>
      <c r="G591" s="317"/>
      <c r="H591" s="285"/>
      <c r="I591" s="284"/>
      <c r="J591" s="321"/>
      <c r="K591" s="660"/>
      <c r="L591" s="340"/>
      <c r="M591" s="468"/>
      <c r="N591" s="140"/>
      <c r="O591" s="370"/>
      <c r="P591" s="371"/>
      <c r="Q591" s="371"/>
      <c r="R591" s="372"/>
    </row>
    <row r="592" spans="1:18">
      <c r="A592" s="264"/>
      <c r="B592" s="360"/>
      <c r="C592" s="360"/>
      <c r="D592" s="360"/>
      <c r="E592" s="360"/>
      <c r="F592" s="360"/>
      <c r="G592" s="317"/>
      <c r="H592" s="285"/>
      <c r="I592" s="284"/>
      <c r="J592" s="321"/>
      <c r="K592" s="660"/>
      <c r="L592" s="340"/>
      <c r="M592" s="468"/>
      <c r="N592" s="140"/>
      <c r="O592" s="370"/>
      <c r="P592" s="371"/>
      <c r="Q592" s="371"/>
      <c r="R592" s="372"/>
    </row>
    <row r="593" spans="1:20">
      <c r="A593" s="264"/>
      <c r="B593" s="355"/>
      <c r="C593" s="356"/>
      <c r="D593" s="357"/>
      <c r="E593" s="358"/>
      <c r="F593" s="359" t="s">
        <v>522</v>
      </c>
      <c r="G593" s="661" t="s">
        <v>263</v>
      </c>
      <c r="H593" s="285"/>
      <c r="I593" s="284"/>
      <c r="J593" s="321" t="s">
        <v>152</v>
      </c>
      <c r="K593" s="660"/>
      <c r="L593" s="340"/>
      <c r="M593" s="468"/>
      <c r="N593" s="140"/>
      <c r="O593" s="370"/>
      <c r="P593" s="371"/>
      <c r="Q593" s="371"/>
      <c r="R593" s="372"/>
    </row>
    <row r="594" spans="1:20">
      <c r="A594" s="264"/>
      <c r="B594" s="363"/>
      <c r="C594" s="363"/>
      <c r="D594" s="363"/>
      <c r="E594" s="363"/>
      <c r="F594" s="363"/>
      <c r="G594" s="295"/>
      <c r="H594" s="285"/>
      <c r="I594" s="284"/>
      <c r="J594" s="323"/>
      <c r="K594" s="660"/>
      <c r="L594" s="340"/>
      <c r="M594" s="468"/>
      <c r="N594" s="140"/>
      <c r="O594" s="370"/>
      <c r="P594" s="371"/>
      <c r="Q594" s="371"/>
      <c r="R594" s="372"/>
    </row>
    <row r="595" spans="1:20">
      <c r="A595" s="264"/>
      <c r="B595" s="363"/>
      <c r="C595" s="363"/>
      <c r="D595" s="363"/>
      <c r="E595" s="363"/>
      <c r="F595" s="363"/>
      <c r="G595" s="295"/>
      <c r="H595" s="285"/>
      <c r="I595" s="284"/>
      <c r="J595" s="298"/>
      <c r="K595" s="345"/>
      <c r="L595" s="339"/>
      <c r="M595" s="468"/>
      <c r="N595" s="140"/>
      <c r="O595" s="241"/>
      <c r="P595" s="242"/>
      <c r="Q595" s="242"/>
      <c r="R595" s="243"/>
    </row>
    <row r="596" spans="1:20">
      <c r="A596" s="264"/>
      <c r="B596" s="363"/>
      <c r="C596" s="363"/>
      <c r="D596" s="363"/>
      <c r="E596" s="363"/>
      <c r="F596" s="363"/>
      <c r="G596" s="295"/>
      <c r="H596" s="285"/>
      <c r="I596" s="284"/>
      <c r="J596" s="298"/>
      <c r="K596" s="345"/>
      <c r="L596" s="339"/>
      <c r="M596" s="468"/>
      <c r="N596" s="140"/>
      <c r="O596" s="241"/>
      <c r="P596" s="242"/>
      <c r="Q596" s="242"/>
      <c r="R596" s="243"/>
    </row>
    <row r="597" spans="1:20" ht="20.25">
      <c r="A597" s="264"/>
      <c r="B597" s="496"/>
      <c r="C597" s="496"/>
      <c r="D597" s="496"/>
      <c r="E597" s="496"/>
      <c r="F597" s="496"/>
      <c r="G597" s="497"/>
      <c r="H597" s="498"/>
      <c r="I597" s="499"/>
      <c r="J597" s="718" t="s">
        <v>5</v>
      </c>
      <c r="K597" s="719" t="s">
        <v>719</v>
      </c>
      <c r="L597" s="720"/>
      <c r="M597" s="491"/>
      <c r="N597" s="501"/>
      <c r="O597" s="717" t="s">
        <v>799</v>
      </c>
      <c r="P597" s="504"/>
      <c r="Q597" s="503"/>
      <c r="R597" s="504"/>
      <c r="S597" s="110"/>
      <c r="T597" s="116"/>
    </row>
    <row r="598" spans="1:20" ht="25.5" customHeight="1">
      <c r="A598" s="264"/>
      <c r="B598" s="496"/>
      <c r="C598" s="496"/>
      <c r="D598" s="496"/>
      <c r="E598" s="496"/>
      <c r="F598" s="496"/>
      <c r="G598" s="497"/>
      <c r="H598" s="498"/>
      <c r="I598" s="499"/>
      <c r="J598" s="718"/>
      <c r="K598" s="719" t="s">
        <v>485</v>
      </c>
      <c r="L598" s="720"/>
      <c r="M598" s="491"/>
      <c r="N598" s="501"/>
      <c r="O598" s="785" t="s">
        <v>800</v>
      </c>
      <c r="P598" s="785"/>
      <c r="Q598" s="785"/>
      <c r="R598" s="785"/>
      <c r="S598" s="110"/>
      <c r="T598" s="116"/>
    </row>
    <row r="599" spans="1:20">
      <c r="A599" s="264"/>
      <c r="B599" s="369"/>
      <c r="C599" s="369"/>
      <c r="D599" s="369"/>
      <c r="E599" s="369"/>
      <c r="F599" s="369"/>
      <c r="G599" s="275"/>
      <c r="H599" s="188"/>
      <c r="I599" s="194"/>
      <c r="J599" s="721"/>
      <c r="K599" s="722"/>
      <c r="L599" s="723"/>
      <c r="M599" s="468"/>
      <c r="N599" s="140"/>
      <c r="O599" s="241"/>
      <c r="P599" s="242"/>
      <c r="Q599" s="242"/>
      <c r="R599" s="243"/>
    </row>
    <row r="600" spans="1:20">
      <c r="A600" s="264"/>
      <c r="B600" s="369"/>
      <c r="C600" s="369"/>
      <c r="D600" s="369"/>
      <c r="E600" s="369"/>
      <c r="F600" s="369"/>
      <c r="G600" s="275"/>
      <c r="H600" s="188"/>
      <c r="I600" s="194"/>
      <c r="J600" s="721"/>
      <c r="K600" s="722"/>
      <c r="L600" s="723"/>
      <c r="M600" s="468"/>
      <c r="N600" s="140"/>
      <c r="O600" s="241"/>
      <c r="P600" s="242"/>
      <c r="Q600" s="242"/>
      <c r="R600" s="243"/>
    </row>
    <row r="601" spans="1:20">
      <c r="A601" s="297"/>
      <c r="B601" s="365"/>
      <c r="C601" s="363"/>
      <c r="D601" s="363"/>
      <c r="E601" s="363"/>
      <c r="F601" s="363"/>
      <c r="G601" s="363"/>
      <c r="H601" s="291">
        <f>SUM(Fehlerkontrolle!R67)</f>
        <v>-32</v>
      </c>
      <c r="I601" s="285"/>
      <c r="J601" s="724" t="s">
        <v>25</v>
      </c>
      <c r="K601" s="725" t="s">
        <v>727</v>
      </c>
      <c r="L601" s="723"/>
      <c r="M601" s="525"/>
      <c r="N601" s="140"/>
      <c r="O601" s="370"/>
      <c r="P601" s="371"/>
      <c r="Q601" s="371"/>
      <c r="R601" s="372"/>
    </row>
    <row r="602" spans="1:20" ht="63.75">
      <c r="A602" s="297"/>
      <c r="B602" s="365"/>
      <c r="C602" s="363"/>
      <c r="D602" s="363"/>
      <c r="E602" s="363"/>
      <c r="F602" s="363"/>
      <c r="G602" s="363"/>
      <c r="H602" s="291"/>
      <c r="I602" s="285"/>
      <c r="J602" s="724"/>
      <c r="K602" s="725" t="s">
        <v>728</v>
      </c>
      <c r="L602" s="723"/>
      <c r="M602" s="525"/>
      <c r="N602" s="140"/>
      <c r="O602" s="370"/>
      <c r="P602" s="371"/>
      <c r="Q602" s="371"/>
      <c r="R602" s="372"/>
    </row>
    <row r="603" spans="1:20" ht="165.75">
      <c r="A603" s="297"/>
      <c r="B603" s="365"/>
      <c r="C603" s="363"/>
      <c r="D603" s="363"/>
      <c r="E603" s="363"/>
      <c r="F603" s="363"/>
      <c r="G603" s="322"/>
      <c r="H603" s="295"/>
      <c r="I603" s="285"/>
      <c r="J603" s="299"/>
      <c r="K603" s="341" t="s">
        <v>783</v>
      </c>
      <c r="L603" s="339"/>
      <c r="M603" s="467"/>
      <c r="N603" s="140"/>
      <c r="O603" s="370"/>
      <c r="P603" s="371"/>
      <c r="Q603" s="371"/>
      <c r="R603" s="372"/>
    </row>
    <row r="604" spans="1:20">
      <c r="A604" s="264"/>
      <c r="B604" s="360"/>
      <c r="C604" s="360"/>
      <c r="D604" s="360"/>
      <c r="E604" s="360"/>
      <c r="F604" s="360"/>
      <c r="G604" s="295"/>
      <c r="H604" s="285"/>
      <c r="I604" s="284"/>
      <c r="J604" s="300"/>
      <c r="K604" s="342"/>
      <c r="L604" s="340"/>
      <c r="M604" s="468"/>
      <c r="N604" s="140"/>
      <c r="O604" s="370"/>
      <c r="P604" s="371"/>
      <c r="Q604" s="371"/>
      <c r="R604" s="372"/>
    </row>
    <row r="605" spans="1:20">
      <c r="A605" s="264"/>
      <c r="B605" s="355"/>
      <c r="C605" s="356"/>
      <c r="D605" s="357"/>
      <c r="E605" s="358"/>
      <c r="F605" s="359"/>
      <c r="G605" s="295" t="s">
        <v>263</v>
      </c>
      <c r="H605" s="285"/>
      <c r="I605" s="284"/>
      <c r="J605" s="726" t="s">
        <v>148</v>
      </c>
      <c r="K605" s="727" t="s">
        <v>730</v>
      </c>
      <c r="L605" s="728"/>
      <c r="M605" s="468"/>
      <c r="N605" s="140"/>
      <c r="O605" s="370"/>
      <c r="P605" s="371"/>
      <c r="Q605" s="371"/>
      <c r="R605" s="372"/>
    </row>
    <row r="606" spans="1:20" ht="38.25">
      <c r="A606" s="264"/>
      <c r="B606" s="360"/>
      <c r="C606" s="360"/>
      <c r="D606" s="360"/>
      <c r="E606" s="360"/>
      <c r="F606" s="360"/>
      <c r="G606" s="295"/>
      <c r="H606" s="285"/>
      <c r="I606" s="284"/>
      <c r="J606" s="726"/>
      <c r="K606" s="727" t="s">
        <v>731</v>
      </c>
      <c r="L606" s="728"/>
      <c r="M606" s="468"/>
      <c r="N606" s="140"/>
      <c r="O606" s="370"/>
      <c r="P606" s="371"/>
      <c r="Q606" s="371"/>
      <c r="R606" s="372"/>
    </row>
    <row r="607" spans="1:20">
      <c r="A607" s="264"/>
      <c r="B607" s="360"/>
      <c r="C607" s="360"/>
      <c r="D607" s="360"/>
      <c r="E607" s="360"/>
      <c r="F607" s="360"/>
      <c r="G607" s="295"/>
      <c r="H607" s="285"/>
      <c r="I607" s="284"/>
      <c r="J607" s="726"/>
      <c r="K607" s="727"/>
      <c r="L607" s="728"/>
      <c r="M607" s="468"/>
      <c r="N607" s="140"/>
      <c r="O607" s="370"/>
      <c r="P607" s="371"/>
      <c r="Q607" s="371"/>
      <c r="R607" s="372"/>
    </row>
    <row r="608" spans="1:20">
      <c r="A608" s="264"/>
      <c r="B608" s="355"/>
      <c r="C608" s="356"/>
      <c r="D608" s="357"/>
      <c r="E608" s="358"/>
      <c r="F608" s="359"/>
      <c r="G608" s="295" t="s">
        <v>263</v>
      </c>
      <c r="H608" s="285"/>
      <c r="I608" s="284"/>
      <c r="J608" s="726" t="s">
        <v>141</v>
      </c>
      <c r="K608" s="727" t="s">
        <v>424</v>
      </c>
      <c r="L608" s="728"/>
      <c r="M608" s="468"/>
      <c r="N608" s="140"/>
      <c r="O608" s="370"/>
      <c r="P608" s="371"/>
      <c r="Q608" s="371"/>
      <c r="R608" s="372"/>
    </row>
    <row r="609" spans="1:18" ht="76.5">
      <c r="A609" s="264"/>
      <c r="B609" s="360"/>
      <c r="C609" s="360"/>
      <c r="D609" s="360"/>
      <c r="E609" s="360"/>
      <c r="F609" s="360"/>
      <c r="G609" s="295"/>
      <c r="H609" s="285"/>
      <c r="I609" s="284"/>
      <c r="J609" s="726"/>
      <c r="K609" s="727" t="s">
        <v>732</v>
      </c>
      <c r="L609" s="728"/>
      <c r="M609" s="468"/>
      <c r="N609" s="140"/>
      <c r="O609" s="370"/>
      <c r="P609" s="371"/>
      <c r="Q609" s="371"/>
      <c r="R609" s="372"/>
    </row>
    <row r="610" spans="1:18">
      <c r="A610" s="264"/>
      <c r="B610" s="360"/>
      <c r="C610" s="360"/>
      <c r="D610" s="360"/>
      <c r="E610" s="360"/>
      <c r="F610" s="360"/>
      <c r="G610" s="295"/>
      <c r="H610" s="285"/>
      <c r="I610" s="284"/>
      <c r="J610" s="726"/>
      <c r="K610" s="727"/>
      <c r="L610" s="728"/>
      <c r="M610" s="468"/>
      <c r="N610" s="140"/>
      <c r="O610" s="370"/>
      <c r="P610" s="371"/>
      <c r="Q610" s="371"/>
      <c r="R610" s="372"/>
    </row>
    <row r="611" spans="1:18">
      <c r="A611" s="264"/>
      <c r="B611" s="355"/>
      <c r="C611" s="356"/>
      <c r="D611" s="357"/>
      <c r="E611" s="358"/>
      <c r="F611" s="359"/>
      <c r="G611" s="295" t="s">
        <v>263</v>
      </c>
      <c r="H611" s="285"/>
      <c r="I611" s="284"/>
      <c r="J611" s="726" t="s">
        <v>142</v>
      </c>
      <c r="K611" s="727" t="s">
        <v>425</v>
      </c>
      <c r="L611" s="728"/>
      <c r="M611" s="468"/>
      <c r="N611" s="140"/>
      <c r="O611" s="370"/>
      <c r="P611" s="371"/>
      <c r="Q611" s="371"/>
      <c r="R611" s="372"/>
    </row>
    <row r="612" spans="1:18" ht="76.5">
      <c r="A612" s="264"/>
      <c r="B612" s="360"/>
      <c r="C612" s="360"/>
      <c r="D612" s="360"/>
      <c r="E612" s="360"/>
      <c r="F612" s="360"/>
      <c r="G612" s="295"/>
      <c r="H612" s="285"/>
      <c r="I612" s="284"/>
      <c r="J612" s="726"/>
      <c r="K612" s="727" t="s">
        <v>729</v>
      </c>
      <c r="L612" s="728"/>
      <c r="M612" s="468"/>
      <c r="N612" s="140"/>
      <c r="O612" s="370"/>
      <c r="P612" s="371"/>
      <c r="Q612" s="371"/>
      <c r="R612" s="372"/>
    </row>
    <row r="613" spans="1:18">
      <c r="A613" s="264"/>
      <c r="B613" s="360"/>
      <c r="C613" s="360"/>
      <c r="D613" s="360"/>
      <c r="E613" s="360"/>
      <c r="F613" s="360"/>
      <c r="G613" s="295"/>
      <c r="H613" s="285"/>
      <c r="I613" s="284"/>
      <c r="J613" s="726"/>
      <c r="K613" s="727"/>
      <c r="L613" s="728"/>
      <c r="M613" s="468"/>
      <c r="N613" s="140"/>
      <c r="O613" s="370"/>
      <c r="P613" s="371"/>
      <c r="Q613" s="371"/>
      <c r="R613" s="372"/>
    </row>
    <row r="614" spans="1:18">
      <c r="A614" s="264"/>
      <c r="B614" s="355"/>
      <c r="C614" s="356"/>
      <c r="D614" s="357"/>
      <c r="E614" s="358"/>
      <c r="F614" s="359"/>
      <c r="G614" s="295" t="s">
        <v>263</v>
      </c>
      <c r="H614" s="285"/>
      <c r="I614" s="284"/>
      <c r="J614" s="729" t="s">
        <v>143</v>
      </c>
      <c r="K614" s="727" t="s">
        <v>436</v>
      </c>
      <c r="L614" s="728"/>
      <c r="M614" s="468"/>
      <c r="N614" s="140"/>
      <c r="O614" s="370"/>
      <c r="P614" s="371"/>
      <c r="Q614" s="371"/>
      <c r="R614" s="372"/>
    </row>
    <row r="615" spans="1:18">
      <c r="A615" s="264"/>
      <c r="B615" s="360"/>
      <c r="C615" s="360"/>
      <c r="D615" s="360"/>
      <c r="E615" s="360"/>
      <c r="F615" s="360"/>
      <c r="G615" s="295"/>
      <c r="H615" s="285"/>
      <c r="I615" s="284"/>
      <c r="J615" s="726"/>
      <c r="K615" s="727" t="s">
        <v>437</v>
      </c>
      <c r="L615" s="728"/>
      <c r="M615" s="468"/>
      <c r="N615" s="140"/>
      <c r="O615" s="370"/>
      <c r="P615" s="371"/>
      <c r="Q615" s="371"/>
      <c r="R615" s="372"/>
    </row>
    <row r="616" spans="1:18">
      <c r="A616" s="264"/>
      <c r="B616" s="360"/>
      <c r="C616" s="360"/>
      <c r="D616" s="360"/>
      <c r="E616" s="360"/>
      <c r="F616" s="360"/>
      <c r="G616" s="295"/>
      <c r="H616" s="285"/>
      <c r="I616" s="284"/>
      <c r="J616" s="726"/>
      <c r="K616" s="727"/>
      <c r="L616" s="728"/>
      <c r="M616" s="468"/>
      <c r="N616" s="140"/>
      <c r="O616" s="370"/>
      <c r="P616" s="371"/>
      <c r="Q616" s="371"/>
      <c r="R616" s="372"/>
    </row>
    <row r="617" spans="1:18">
      <c r="A617" s="264"/>
      <c r="B617" s="355"/>
      <c r="C617" s="356"/>
      <c r="D617" s="357"/>
      <c r="E617" s="358"/>
      <c r="F617" s="359"/>
      <c r="G617" s="295" t="s">
        <v>263</v>
      </c>
      <c r="H617" s="285"/>
      <c r="I617" s="284"/>
      <c r="J617" s="730" t="s">
        <v>426</v>
      </c>
      <c r="K617" s="727" t="s">
        <v>439</v>
      </c>
      <c r="L617" s="728"/>
      <c r="M617" s="468"/>
      <c r="N617" s="140"/>
      <c r="O617" s="370"/>
      <c r="P617" s="371"/>
      <c r="Q617" s="371"/>
      <c r="R617" s="372"/>
    </row>
    <row r="618" spans="1:18" ht="25.5">
      <c r="A618" s="264"/>
      <c r="B618" s="360"/>
      <c r="C618" s="360"/>
      <c r="D618" s="360"/>
      <c r="E618" s="360"/>
      <c r="F618" s="360"/>
      <c r="G618" s="295"/>
      <c r="H618" s="285"/>
      <c r="I618" s="284"/>
      <c r="J618" s="730"/>
      <c r="K618" s="727" t="s">
        <v>438</v>
      </c>
      <c r="L618" s="728"/>
      <c r="M618" s="468"/>
      <c r="N618" s="140"/>
      <c r="O618" s="370"/>
      <c r="P618" s="371"/>
      <c r="Q618" s="371"/>
      <c r="R618" s="372"/>
    </row>
    <row r="619" spans="1:18">
      <c r="A619" s="264"/>
      <c r="B619" s="360"/>
      <c r="C619" s="360"/>
      <c r="D619" s="360"/>
      <c r="E619" s="360"/>
      <c r="F619" s="360"/>
      <c r="G619" s="295"/>
      <c r="H619" s="285"/>
      <c r="I619" s="284"/>
      <c r="J619" s="730"/>
      <c r="K619" s="727"/>
      <c r="L619" s="728"/>
      <c r="M619" s="468"/>
      <c r="N619" s="140"/>
      <c r="O619" s="370"/>
      <c r="P619" s="371"/>
      <c r="Q619" s="371"/>
      <c r="R619" s="372"/>
    </row>
    <row r="620" spans="1:18">
      <c r="A620" s="264"/>
      <c r="B620" s="355"/>
      <c r="C620" s="356"/>
      <c r="D620" s="357"/>
      <c r="E620" s="358"/>
      <c r="F620" s="359"/>
      <c r="G620" s="295" t="s">
        <v>263</v>
      </c>
      <c r="H620" s="285"/>
      <c r="I620" s="284"/>
      <c r="J620" s="730" t="s">
        <v>427</v>
      </c>
      <c r="K620" s="727" t="s">
        <v>440</v>
      </c>
      <c r="L620" s="728"/>
      <c r="M620" s="468"/>
      <c r="N620" s="140"/>
      <c r="O620" s="370"/>
      <c r="P620" s="371"/>
      <c r="Q620" s="371"/>
      <c r="R620" s="372"/>
    </row>
    <row r="621" spans="1:18" ht="25.5">
      <c r="A621" s="264"/>
      <c r="B621" s="360"/>
      <c r="C621" s="360"/>
      <c r="D621" s="360"/>
      <c r="E621" s="360"/>
      <c r="F621" s="360"/>
      <c r="G621" s="295"/>
      <c r="H621" s="285"/>
      <c r="I621" s="284"/>
      <c r="J621" s="730"/>
      <c r="K621" s="727" t="s">
        <v>441</v>
      </c>
      <c r="L621" s="728"/>
      <c r="M621" s="468"/>
      <c r="N621" s="140"/>
      <c r="O621" s="370"/>
      <c r="P621" s="371"/>
      <c r="Q621" s="371"/>
      <c r="R621" s="372"/>
    </row>
    <row r="622" spans="1:18">
      <c r="A622" s="264"/>
      <c r="B622" s="360"/>
      <c r="C622" s="360"/>
      <c r="D622" s="360"/>
      <c r="E622" s="360"/>
      <c r="F622" s="360"/>
      <c r="G622" s="295"/>
      <c r="H622" s="285"/>
      <c r="I622" s="284"/>
      <c r="J622" s="730"/>
      <c r="K622" s="727"/>
      <c r="L622" s="728"/>
      <c r="M622" s="468"/>
      <c r="N622" s="140"/>
      <c r="O622" s="370"/>
      <c r="P622" s="371"/>
      <c r="Q622" s="371"/>
      <c r="R622" s="372"/>
    </row>
    <row r="623" spans="1:18">
      <c r="A623" s="264"/>
      <c r="B623" s="355"/>
      <c r="C623" s="356"/>
      <c r="D623" s="357"/>
      <c r="E623" s="358"/>
      <c r="F623" s="359"/>
      <c r="G623" s="295" t="s">
        <v>263</v>
      </c>
      <c r="H623" s="285"/>
      <c r="I623" s="284"/>
      <c r="J623" s="730" t="s">
        <v>428</v>
      </c>
      <c r="K623" s="727" t="s">
        <v>733</v>
      </c>
      <c r="L623" s="728"/>
      <c r="M623" s="468"/>
      <c r="N623" s="140"/>
      <c r="O623" s="370"/>
      <c r="P623" s="371"/>
      <c r="Q623" s="371"/>
      <c r="R623" s="372"/>
    </row>
    <row r="624" spans="1:18">
      <c r="A624" s="264"/>
      <c r="B624" s="360"/>
      <c r="C624" s="360"/>
      <c r="D624" s="360"/>
      <c r="E624" s="360"/>
      <c r="F624" s="360"/>
      <c r="G624" s="295"/>
      <c r="H624" s="285"/>
      <c r="I624" s="284"/>
      <c r="J624" s="730"/>
      <c r="K624" s="727" t="s">
        <v>794</v>
      </c>
      <c r="L624" s="728"/>
      <c r="M624" s="468"/>
      <c r="N624" s="140"/>
      <c r="O624" s="370"/>
      <c r="P624" s="371"/>
      <c r="Q624" s="371"/>
      <c r="R624" s="372"/>
    </row>
    <row r="625" spans="1:18">
      <c r="A625" s="264"/>
      <c r="B625" s="360"/>
      <c r="C625" s="360"/>
      <c r="D625" s="360"/>
      <c r="E625" s="360"/>
      <c r="F625" s="360"/>
      <c r="G625" s="295"/>
      <c r="H625" s="285"/>
      <c r="I625" s="284"/>
      <c r="J625" s="730"/>
      <c r="K625" s="727"/>
      <c r="L625" s="728"/>
      <c r="M625" s="468"/>
      <c r="N625" s="140"/>
      <c r="O625" s="370"/>
      <c r="P625" s="371"/>
      <c r="Q625" s="371"/>
      <c r="R625" s="372"/>
    </row>
    <row r="626" spans="1:18">
      <c r="A626" s="264"/>
      <c r="B626" s="365"/>
      <c r="C626" s="360"/>
      <c r="D626" s="360"/>
      <c r="E626" s="360"/>
      <c r="F626" s="360"/>
      <c r="G626" s="320"/>
      <c r="H626" s="285"/>
      <c r="I626" s="284"/>
      <c r="J626" s="730" t="s">
        <v>429</v>
      </c>
      <c r="K626" s="727" t="s">
        <v>442</v>
      </c>
      <c r="L626" s="728"/>
      <c r="M626" s="468"/>
      <c r="N626" s="140"/>
      <c r="O626" s="370"/>
      <c r="P626" s="371"/>
      <c r="Q626" s="371"/>
      <c r="R626" s="372"/>
    </row>
    <row r="627" spans="1:18">
      <c r="A627" s="264"/>
      <c r="B627" s="360"/>
      <c r="C627" s="360"/>
      <c r="D627" s="360"/>
      <c r="E627" s="360"/>
      <c r="F627" s="360"/>
      <c r="G627" s="295"/>
      <c r="H627" s="285"/>
      <c r="I627" s="284"/>
      <c r="J627" s="730"/>
      <c r="K627" s="727" t="s">
        <v>443</v>
      </c>
      <c r="L627" s="728"/>
      <c r="M627" s="468"/>
      <c r="N627" s="140"/>
      <c r="O627" s="370"/>
      <c r="P627" s="371"/>
      <c r="Q627" s="371"/>
      <c r="R627" s="372"/>
    </row>
    <row r="628" spans="1:18">
      <c r="A628" s="264"/>
      <c r="B628" s="360"/>
      <c r="C628" s="360"/>
      <c r="D628" s="360"/>
      <c r="E628" s="360"/>
      <c r="F628" s="360"/>
      <c r="G628" s="295"/>
      <c r="H628" s="285"/>
      <c r="I628" s="284"/>
      <c r="J628" s="730"/>
      <c r="K628" s="727"/>
      <c r="L628" s="728"/>
      <c r="M628" s="468"/>
      <c r="N628" s="140"/>
      <c r="O628" s="370"/>
      <c r="P628" s="371"/>
      <c r="Q628" s="371"/>
      <c r="R628" s="372"/>
    </row>
    <row r="629" spans="1:18">
      <c r="A629" s="264"/>
      <c r="B629" s="355"/>
      <c r="C629" s="356"/>
      <c r="D629" s="357"/>
      <c r="E629" s="358"/>
      <c r="F629" s="359"/>
      <c r="G629" s="295" t="s">
        <v>263</v>
      </c>
      <c r="H629" s="285"/>
      <c r="I629" s="284"/>
      <c r="J629" s="730" t="s">
        <v>455</v>
      </c>
      <c r="K629" s="727" t="s">
        <v>430</v>
      </c>
      <c r="L629" s="728"/>
      <c r="M629" s="468"/>
      <c r="N629" s="140"/>
      <c r="O629" s="370"/>
      <c r="P629" s="371"/>
      <c r="Q629" s="371"/>
      <c r="R629" s="372"/>
    </row>
    <row r="630" spans="1:18">
      <c r="A630" s="264"/>
      <c r="B630" s="360"/>
      <c r="C630" s="360"/>
      <c r="D630" s="360"/>
      <c r="E630" s="360"/>
      <c r="F630" s="360"/>
      <c r="G630" s="295"/>
      <c r="H630" s="285"/>
      <c r="I630" s="284"/>
      <c r="J630" s="730"/>
      <c r="K630" s="727" t="s">
        <v>431</v>
      </c>
      <c r="L630" s="728"/>
      <c r="M630" s="468"/>
      <c r="N630" s="140"/>
      <c r="O630" s="370"/>
      <c r="P630" s="371"/>
      <c r="Q630" s="371"/>
      <c r="R630" s="372"/>
    </row>
    <row r="631" spans="1:18">
      <c r="A631" s="264"/>
      <c r="B631" s="360"/>
      <c r="C631" s="360"/>
      <c r="D631" s="360"/>
      <c r="E631" s="360"/>
      <c r="F631" s="360"/>
      <c r="G631" s="295"/>
      <c r="H631" s="285"/>
      <c r="I631" s="284"/>
      <c r="J631" s="730"/>
      <c r="K631" s="727"/>
      <c r="L631" s="728"/>
      <c r="M631" s="468"/>
      <c r="N631" s="140"/>
      <c r="O631" s="370"/>
      <c r="P631" s="371"/>
      <c r="Q631" s="371"/>
      <c r="R631" s="372"/>
    </row>
    <row r="632" spans="1:18">
      <c r="A632" s="264"/>
      <c r="B632" s="355"/>
      <c r="C632" s="356"/>
      <c r="D632" s="357"/>
      <c r="E632" s="358"/>
      <c r="F632" s="359"/>
      <c r="G632" s="295" t="s">
        <v>263</v>
      </c>
      <c r="H632" s="285"/>
      <c r="I632" s="284"/>
      <c r="J632" s="730" t="s">
        <v>456</v>
      </c>
      <c r="K632" s="727" t="s">
        <v>430</v>
      </c>
      <c r="L632" s="728"/>
      <c r="M632" s="468"/>
      <c r="N632" s="140"/>
      <c r="O632" s="370"/>
      <c r="P632" s="371"/>
      <c r="Q632" s="371"/>
      <c r="R632" s="372"/>
    </row>
    <row r="633" spans="1:18" ht="38.25">
      <c r="A633" s="264"/>
      <c r="B633" s="360"/>
      <c r="C633" s="360"/>
      <c r="D633" s="360"/>
      <c r="E633" s="360"/>
      <c r="F633" s="360"/>
      <c r="G633" s="295"/>
      <c r="H633" s="285"/>
      <c r="I633" s="284"/>
      <c r="J633" s="726"/>
      <c r="K633" s="727" t="s">
        <v>432</v>
      </c>
      <c r="L633" s="728"/>
      <c r="M633" s="468"/>
      <c r="N633" s="140"/>
      <c r="O633" s="370"/>
      <c r="P633" s="371"/>
      <c r="Q633" s="371"/>
      <c r="R633" s="372"/>
    </row>
    <row r="634" spans="1:18">
      <c r="A634" s="264"/>
      <c r="B634" s="360"/>
      <c r="C634" s="360"/>
      <c r="D634" s="360"/>
      <c r="E634" s="360"/>
      <c r="F634" s="360"/>
      <c r="G634" s="295"/>
      <c r="H634" s="285"/>
      <c r="I634" s="284"/>
      <c r="J634" s="726"/>
      <c r="K634" s="727"/>
      <c r="L634" s="728"/>
      <c r="M634" s="468"/>
      <c r="N634" s="140"/>
      <c r="O634" s="370"/>
      <c r="P634" s="371"/>
      <c r="Q634" s="371"/>
      <c r="R634" s="372"/>
    </row>
    <row r="635" spans="1:18">
      <c r="A635" s="264"/>
      <c r="B635" s="355"/>
      <c r="C635" s="356"/>
      <c r="D635" s="357"/>
      <c r="E635" s="358"/>
      <c r="F635" s="359"/>
      <c r="G635" s="295" t="s">
        <v>263</v>
      </c>
      <c r="H635" s="285"/>
      <c r="I635" s="284"/>
      <c r="J635" s="726" t="s">
        <v>144</v>
      </c>
      <c r="K635" s="727" t="s">
        <v>734</v>
      </c>
      <c r="L635" s="728"/>
      <c r="M635" s="468"/>
      <c r="N635" s="140"/>
      <c r="O635" s="370"/>
      <c r="P635" s="371"/>
      <c r="Q635" s="371"/>
      <c r="R635" s="372"/>
    </row>
    <row r="636" spans="1:18">
      <c r="A636" s="264"/>
      <c r="B636" s="360"/>
      <c r="C636" s="360"/>
      <c r="D636" s="360"/>
      <c r="E636" s="360"/>
      <c r="F636" s="360"/>
      <c r="G636" s="295"/>
      <c r="H636" s="285"/>
      <c r="I636" s="284"/>
      <c r="J636" s="726"/>
      <c r="K636" s="727" t="s">
        <v>735</v>
      </c>
      <c r="L636" s="728"/>
      <c r="M636" s="468"/>
      <c r="N636" s="140"/>
      <c r="O636" s="370"/>
      <c r="P636" s="371"/>
      <c r="Q636" s="371"/>
      <c r="R636" s="372"/>
    </row>
    <row r="637" spans="1:18">
      <c r="A637" s="264"/>
      <c r="B637" s="360"/>
      <c r="C637" s="360"/>
      <c r="D637" s="360"/>
      <c r="E637" s="360"/>
      <c r="F637" s="360"/>
      <c r="G637" s="295"/>
      <c r="H637" s="285"/>
      <c r="I637" s="284"/>
      <c r="J637" s="726"/>
      <c r="K637" s="727"/>
      <c r="L637" s="728"/>
      <c r="M637" s="468"/>
      <c r="N637" s="140"/>
      <c r="O637" s="370"/>
      <c r="P637" s="371"/>
      <c r="Q637" s="371"/>
      <c r="R637" s="372"/>
    </row>
    <row r="638" spans="1:18">
      <c r="A638" s="264"/>
      <c r="B638" s="355"/>
      <c r="C638" s="356"/>
      <c r="D638" s="357"/>
      <c r="E638" s="358"/>
      <c r="F638" s="359"/>
      <c r="G638" s="295" t="s">
        <v>263</v>
      </c>
      <c r="H638" s="285"/>
      <c r="I638" s="284"/>
      <c r="J638" s="726" t="s">
        <v>21</v>
      </c>
      <c r="K638" s="727" t="s">
        <v>433</v>
      </c>
      <c r="L638" s="728"/>
      <c r="M638" s="468"/>
      <c r="N638" s="140"/>
      <c r="O638" s="370"/>
      <c r="P638" s="371"/>
      <c r="Q638" s="371"/>
      <c r="R638" s="372"/>
    </row>
    <row r="639" spans="1:18" ht="38.25">
      <c r="A639" s="264"/>
      <c r="B639" s="360"/>
      <c r="C639" s="360"/>
      <c r="D639" s="360"/>
      <c r="E639" s="360"/>
      <c r="F639" s="360"/>
      <c r="G639" s="295"/>
      <c r="H639" s="285"/>
      <c r="I639" s="284"/>
      <c r="J639" s="726"/>
      <c r="K639" s="727" t="s">
        <v>736</v>
      </c>
      <c r="L639" s="728"/>
      <c r="M639" s="468"/>
      <c r="N639" s="140"/>
      <c r="O639" s="370"/>
      <c r="P639" s="371"/>
      <c r="Q639" s="371"/>
      <c r="R639" s="372"/>
    </row>
    <row r="640" spans="1:18">
      <c r="A640" s="264"/>
      <c r="B640" s="360"/>
      <c r="C640" s="360"/>
      <c r="D640" s="360"/>
      <c r="E640" s="360"/>
      <c r="F640" s="360"/>
      <c r="G640" s="295"/>
      <c r="H640" s="285"/>
      <c r="I640" s="284"/>
      <c r="J640" s="726"/>
      <c r="K640" s="727"/>
      <c r="L640" s="728"/>
      <c r="M640" s="468"/>
      <c r="N640" s="140"/>
      <c r="O640" s="370"/>
      <c r="P640" s="371"/>
      <c r="Q640" s="371"/>
      <c r="R640" s="372"/>
    </row>
    <row r="641" spans="1:18">
      <c r="A641" s="264"/>
      <c r="B641" s="355"/>
      <c r="C641" s="356"/>
      <c r="D641" s="357"/>
      <c r="E641" s="358"/>
      <c r="F641" s="359"/>
      <c r="G641" s="295" t="s">
        <v>263</v>
      </c>
      <c r="H641" s="285"/>
      <c r="I641" s="284"/>
      <c r="J641" s="726" t="s">
        <v>22</v>
      </c>
      <c r="K641" s="727" t="s">
        <v>737</v>
      </c>
      <c r="L641" s="728"/>
      <c r="M641" s="468"/>
      <c r="N641" s="140"/>
      <c r="O641" s="370"/>
      <c r="P641" s="371"/>
      <c r="Q641" s="371"/>
      <c r="R641" s="372"/>
    </row>
    <row r="642" spans="1:18" ht="51">
      <c r="A642" s="264"/>
      <c r="B642" s="360"/>
      <c r="C642" s="360"/>
      <c r="D642" s="360"/>
      <c r="E642" s="360"/>
      <c r="F642" s="360"/>
      <c r="G642" s="295"/>
      <c r="H642" s="285"/>
      <c r="I642" s="284"/>
      <c r="J642" s="726"/>
      <c r="K642" s="727" t="s">
        <v>738</v>
      </c>
      <c r="L642" s="728"/>
      <c r="M642" s="468"/>
      <c r="N642" s="140"/>
      <c r="O642" s="370"/>
      <c r="P642" s="371"/>
      <c r="Q642" s="371"/>
      <c r="R642" s="372"/>
    </row>
    <row r="643" spans="1:18">
      <c r="A643" s="264"/>
      <c r="B643" s="360"/>
      <c r="C643" s="360"/>
      <c r="D643" s="360"/>
      <c r="E643" s="360"/>
      <c r="F643" s="360"/>
      <c r="G643" s="295"/>
      <c r="H643" s="285"/>
      <c r="I643" s="284"/>
      <c r="J643" s="726"/>
      <c r="K643" s="727"/>
      <c r="L643" s="728"/>
      <c r="M643" s="468"/>
      <c r="N643" s="140"/>
      <c r="O643" s="370"/>
      <c r="P643" s="371"/>
      <c r="Q643" s="371"/>
      <c r="R643" s="372"/>
    </row>
    <row r="644" spans="1:18">
      <c r="A644" s="264"/>
      <c r="B644" s="355"/>
      <c r="C644" s="356"/>
      <c r="D644" s="357"/>
      <c r="E644" s="358"/>
      <c r="F644" s="359"/>
      <c r="G644" s="295" t="s">
        <v>263</v>
      </c>
      <c r="H644" s="320"/>
      <c r="I644" s="320"/>
      <c r="J644" s="729" t="s">
        <v>23</v>
      </c>
      <c r="K644" s="727" t="s">
        <v>444</v>
      </c>
      <c r="L644" s="728"/>
      <c r="M644" s="468"/>
      <c r="N644" s="140"/>
      <c r="O644" s="370"/>
      <c r="P644" s="371"/>
      <c r="Q644" s="371"/>
      <c r="R644" s="372"/>
    </row>
    <row r="645" spans="1:18" ht="38.25">
      <c r="A645" s="264"/>
      <c r="B645" s="360"/>
      <c r="C645" s="360"/>
      <c r="D645" s="360"/>
      <c r="E645" s="360"/>
      <c r="F645" s="360"/>
      <c r="G645" s="295"/>
      <c r="H645" s="285"/>
      <c r="I645" s="284"/>
      <c r="J645" s="726"/>
      <c r="K645" s="727" t="s">
        <v>739</v>
      </c>
      <c r="L645" s="728"/>
      <c r="M645" s="468"/>
      <c r="N645" s="140"/>
      <c r="O645" s="370"/>
      <c r="P645" s="371"/>
      <c r="Q645" s="371"/>
      <c r="R645" s="372"/>
    </row>
    <row r="646" spans="1:18">
      <c r="A646" s="264"/>
      <c r="B646" s="360"/>
      <c r="C646" s="360"/>
      <c r="D646" s="360"/>
      <c r="E646" s="360"/>
      <c r="F646" s="360"/>
      <c r="G646" s="295"/>
      <c r="H646" s="285"/>
      <c r="I646" s="284"/>
      <c r="J646" s="726"/>
      <c r="K646" s="727"/>
      <c r="L646" s="728"/>
      <c r="M646" s="468"/>
      <c r="N646" s="140"/>
      <c r="O646" s="370"/>
      <c r="P646" s="371"/>
      <c r="Q646" s="371"/>
      <c r="R646" s="372"/>
    </row>
    <row r="647" spans="1:18">
      <c r="A647" s="264"/>
      <c r="B647" s="360"/>
      <c r="C647" s="360"/>
      <c r="D647" s="360"/>
      <c r="E647" s="360"/>
      <c r="F647" s="360"/>
      <c r="G647" s="295"/>
      <c r="H647" s="285"/>
      <c r="I647" s="284"/>
      <c r="J647" s="730" t="s">
        <v>457</v>
      </c>
      <c r="K647" s="727" t="s">
        <v>454</v>
      </c>
      <c r="L647" s="728"/>
      <c r="M647" s="468"/>
      <c r="N647" s="140"/>
      <c r="O647" s="370"/>
      <c r="P647" s="371"/>
      <c r="Q647" s="371"/>
      <c r="R647" s="372"/>
    </row>
    <row r="648" spans="1:18">
      <c r="A648" s="264"/>
      <c r="B648" s="360"/>
      <c r="C648" s="360"/>
      <c r="D648" s="360"/>
      <c r="E648" s="360"/>
      <c r="F648" s="360"/>
      <c r="G648" s="295"/>
      <c r="H648" s="285"/>
      <c r="I648" s="284"/>
      <c r="J648" s="726"/>
      <c r="K648" s="727"/>
      <c r="L648" s="728"/>
      <c r="M648" s="468"/>
      <c r="N648" s="140"/>
      <c r="O648" s="370"/>
      <c r="P648" s="371"/>
      <c r="Q648" s="371"/>
      <c r="R648" s="372"/>
    </row>
    <row r="649" spans="1:18">
      <c r="A649" s="264"/>
      <c r="B649" s="355"/>
      <c r="C649" s="356"/>
      <c r="D649" s="357"/>
      <c r="E649" s="358"/>
      <c r="F649" s="359"/>
      <c r="G649" s="295" t="s">
        <v>263</v>
      </c>
      <c r="H649" s="285"/>
      <c r="I649" s="284"/>
      <c r="J649" s="730" t="s">
        <v>458</v>
      </c>
      <c r="K649" s="727" t="s">
        <v>445</v>
      </c>
      <c r="L649" s="728"/>
      <c r="M649" s="468"/>
      <c r="N649" s="140"/>
      <c r="O649" s="370"/>
      <c r="P649" s="371"/>
      <c r="Q649" s="371"/>
      <c r="R649" s="372"/>
    </row>
    <row r="650" spans="1:18">
      <c r="A650" s="264"/>
      <c r="B650" s="360"/>
      <c r="C650" s="360"/>
      <c r="D650" s="360"/>
      <c r="E650" s="360"/>
      <c r="F650" s="360"/>
      <c r="G650" s="295"/>
      <c r="H650" s="285"/>
      <c r="I650" s="284"/>
      <c r="J650" s="726"/>
      <c r="K650" s="727" t="s">
        <v>740</v>
      </c>
      <c r="L650" s="728"/>
      <c r="M650" s="468"/>
      <c r="N650" s="140"/>
      <c r="O650" s="370"/>
      <c r="P650" s="371"/>
      <c r="Q650" s="371"/>
      <c r="R650" s="372"/>
    </row>
    <row r="651" spans="1:18">
      <c r="A651" s="264"/>
      <c r="B651" s="360"/>
      <c r="C651" s="360"/>
      <c r="D651" s="360"/>
      <c r="E651" s="360"/>
      <c r="F651" s="360"/>
      <c r="G651" s="295"/>
      <c r="H651" s="285"/>
      <c r="I651" s="284"/>
      <c r="J651" s="726"/>
      <c r="K651" s="727"/>
      <c r="L651" s="728"/>
      <c r="M651" s="468"/>
      <c r="N651" s="140"/>
      <c r="O651" s="370"/>
      <c r="P651" s="371"/>
      <c r="Q651" s="371"/>
      <c r="R651" s="372"/>
    </row>
    <row r="652" spans="1:18">
      <c r="A652" s="264"/>
      <c r="B652" s="355"/>
      <c r="C652" s="356"/>
      <c r="D652" s="357"/>
      <c r="E652" s="358"/>
      <c r="F652" s="359"/>
      <c r="G652" s="295" t="s">
        <v>263</v>
      </c>
      <c r="H652" s="285"/>
      <c r="I652" s="284"/>
      <c r="J652" s="730" t="s">
        <v>459</v>
      </c>
      <c r="K652" s="727" t="s">
        <v>446</v>
      </c>
      <c r="L652" s="728"/>
      <c r="M652" s="468"/>
      <c r="N652" s="140"/>
      <c r="O652" s="370"/>
      <c r="P652" s="371"/>
      <c r="Q652" s="371"/>
      <c r="R652" s="372"/>
    </row>
    <row r="653" spans="1:18">
      <c r="A653" s="264"/>
      <c r="B653" s="360"/>
      <c r="C653" s="360"/>
      <c r="D653" s="360"/>
      <c r="E653" s="360"/>
      <c r="F653" s="360"/>
      <c r="G653" s="295"/>
      <c r="H653" s="285"/>
      <c r="I653" s="284"/>
      <c r="J653" s="726"/>
      <c r="K653" s="727" t="s">
        <v>447</v>
      </c>
      <c r="L653" s="728"/>
      <c r="M653" s="468"/>
      <c r="N653" s="140"/>
      <c r="O653" s="370"/>
      <c r="P653" s="371"/>
      <c r="Q653" s="371"/>
      <c r="R653" s="372"/>
    </row>
    <row r="654" spans="1:18">
      <c r="A654" s="264"/>
      <c r="B654" s="360"/>
      <c r="C654" s="360"/>
      <c r="D654" s="360"/>
      <c r="E654" s="360"/>
      <c r="F654" s="360"/>
      <c r="G654" s="295"/>
      <c r="H654" s="285"/>
      <c r="I654" s="284"/>
      <c r="J654" s="726"/>
      <c r="K654" s="727"/>
      <c r="L654" s="728"/>
      <c r="M654" s="468"/>
      <c r="N654" s="140"/>
      <c r="O654" s="370"/>
      <c r="P654" s="371"/>
      <c r="Q654" s="371"/>
      <c r="R654" s="372"/>
    </row>
    <row r="655" spans="1:18" ht="25.5">
      <c r="A655" s="264"/>
      <c r="B655" s="360"/>
      <c r="C655" s="360"/>
      <c r="D655" s="360"/>
      <c r="E655" s="360"/>
      <c r="F655" s="360"/>
      <c r="G655" s="295"/>
      <c r="H655" s="285"/>
      <c r="I655" s="284"/>
      <c r="J655" s="729" t="s">
        <v>24</v>
      </c>
      <c r="K655" s="727" t="s">
        <v>231</v>
      </c>
      <c r="L655" s="728"/>
      <c r="M655" s="468"/>
      <c r="N655" s="140"/>
      <c r="O655" s="370"/>
      <c r="P655" s="371"/>
      <c r="Q655" s="371"/>
      <c r="R655" s="372"/>
    </row>
    <row r="656" spans="1:18">
      <c r="A656" s="264"/>
      <c r="B656" s="360"/>
      <c r="C656" s="360"/>
      <c r="D656" s="360"/>
      <c r="E656" s="360"/>
      <c r="F656" s="360"/>
      <c r="G656" s="295"/>
      <c r="H656" s="285"/>
      <c r="I656" s="284"/>
      <c r="J656" s="726"/>
      <c r="K656" s="727"/>
      <c r="L656" s="728"/>
      <c r="M656" s="468"/>
      <c r="N656" s="140"/>
      <c r="O656" s="370"/>
      <c r="P656" s="371"/>
      <c r="Q656" s="371"/>
      <c r="R656" s="372"/>
    </row>
    <row r="657" spans="1:18">
      <c r="A657" s="264"/>
      <c r="B657" s="355"/>
      <c r="C657" s="356"/>
      <c r="D657" s="357"/>
      <c r="E657" s="358"/>
      <c r="F657" s="359"/>
      <c r="G657" s="295" t="s">
        <v>263</v>
      </c>
      <c r="H657" s="285"/>
      <c r="I657" s="284"/>
      <c r="J657" s="730" t="s">
        <v>460</v>
      </c>
      <c r="K657" s="727" t="s">
        <v>453</v>
      </c>
      <c r="L657" s="728"/>
      <c r="M657" s="468"/>
      <c r="N657" s="140"/>
      <c r="O657" s="370"/>
      <c r="P657" s="371"/>
      <c r="Q657" s="371"/>
      <c r="R657" s="372"/>
    </row>
    <row r="658" spans="1:18">
      <c r="A658" s="264"/>
      <c r="B658" s="360"/>
      <c r="C658" s="360"/>
      <c r="D658" s="360"/>
      <c r="E658" s="360"/>
      <c r="F658" s="360"/>
      <c r="G658" s="295"/>
      <c r="H658" s="285"/>
      <c r="I658" s="284"/>
      <c r="J658" s="726"/>
      <c r="K658" s="727" t="s">
        <v>741</v>
      </c>
      <c r="L658" s="728"/>
      <c r="M658" s="468"/>
      <c r="N658" s="140"/>
      <c r="O658" s="370"/>
      <c r="P658" s="371"/>
      <c r="Q658" s="371"/>
      <c r="R658" s="372"/>
    </row>
    <row r="659" spans="1:18">
      <c r="A659" s="264"/>
      <c r="B659" s="360"/>
      <c r="C659" s="360"/>
      <c r="D659" s="360"/>
      <c r="E659" s="360"/>
      <c r="F659" s="360"/>
      <c r="G659" s="295"/>
      <c r="H659" s="285"/>
      <c r="I659" s="284"/>
      <c r="J659" s="726"/>
      <c r="K659" s="727"/>
      <c r="L659" s="728"/>
      <c r="M659" s="468"/>
      <c r="N659" s="140"/>
      <c r="O659" s="370"/>
      <c r="P659" s="371"/>
      <c r="Q659" s="371"/>
      <c r="R659" s="372"/>
    </row>
    <row r="660" spans="1:18">
      <c r="A660" s="264"/>
      <c r="B660" s="355"/>
      <c r="C660" s="356"/>
      <c r="D660" s="357"/>
      <c r="E660" s="358"/>
      <c r="F660" s="359"/>
      <c r="G660" s="295" t="s">
        <v>263</v>
      </c>
      <c r="H660" s="285"/>
      <c r="I660" s="284"/>
      <c r="J660" s="730" t="s">
        <v>461</v>
      </c>
      <c r="K660" s="727" t="s">
        <v>452</v>
      </c>
      <c r="L660" s="728"/>
      <c r="M660" s="468"/>
      <c r="N660" s="140"/>
      <c r="O660" s="370"/>
      <c r="P660" s="371"/>
      <c r="Q660" s="371"/>
      <c r="R660" s="372"/>
    </row>
    <row r="661" spans="1:18">
      <c r="A661" s="264"/>
      <c r="B661" s="360"/>
      <c r="C661" s="360"/>
      <c r="D661" s="360"/>
      <c r="E661" s="360"/>
      <c r="F661" s="360"/>
      <c r="G661" s="295"/>
      <c r="H661" s="285"/>
      <c r="I661" s="284"/>
      <c r="J661" s="726"/>
      <c r="K661" s="727" t="s">
        <v>451</v>
      </c>
      <c r="L661" s="728"/>
      <c r="M661" s="468"/>
      <c r="N661" s="140"/>
      <c r="O661" s="370"/>
      <c r="P661" s="371"/>
      <c r="Q661" s="371"/>
      <c r="R661" s="372"/>
    </row>
    <row r="662" spans="1:18">
      <c r="A662" s="264"/>
      <c r="B662" s="360"/>
      <c r="C662" s="360"/>
      <c r="D662" s="360"/>
      <c r="E662" s="360"/>
      <c r="F662" s="360"/>
      <c r="G662" s="295"/>
      <c r="H662" s="285"/>
      <c r="I662" s="284"/>
      <c r="J662" s="726"/>
      <c r="K662" s="727"/>
      <c r="L662" s="728"/>
      <c r="M662" s="468"/>
      <c r="N662" s="140"/>
      <c r="O662" s="370"/>
      <c r="P662" s="371"/>
      <c r="Q662" s="371"/>
      <c r="R662" s="372"/>
    </row>
    <row r="663" spans="1:18">
      <c r="A663" s="264"/>
      <c r="B663" s="355"/>
      <c r="C663" s="356"/>
      <c r="D663" s="357"/>
      <c r="E663" s="358"/>
      <c r="F663" s="359"/>
      <c r="G663" s="295" t="s">
        <v>263</v>
      </c>
      <c r="H663" s="285"/>
      <c r="I663" s="284"/>
      <c r="J663" s="730" t="s">
        <v>462</v>
      </c>
      <c r="K663" s="727" t="s">
        <v>742</v>
      </c>
      <c r="L663" s="728"/>
      <c r="M663" s="468"/>
      <c r="N663" s="140"/>
      <c r="O663" s="370"/>
      <c r="P663" s="371"/>
      <c r="Q663" s="371"/>
      <c r="R663" s="372"/>
    </row>
    <row r="664" spans="1:18">
      <c r="A664" s="264"/>
      <c r="B664" s="362"/>
      <c r="C664" s="360"/>
      <c r="D664" s="360"/>
      <c r="E664" s="360"/>
      <c r="F664" s="360"/>
      <c r="G664" s="295"/>
      <c r="H664" s="285"/>
      <c r="I664" s="284"/>
      <c r="J664" s="726"/>
      <c r="K664" s="727" t="s">
        <v>450</v>
      </c>
      <c r="L664" s="728"/>
      <c r="M664" s="468"/>
      <c r="N664" s="140"/>
      <c r="O664" s="370"/>
      <c r="P664" s="371"/>
      <c r="Q664" s="371"/>
      <c r="R664" s="372"/>
    </row>
    <row r="665" spans="1:18">
      <c r="A665" s="264"/>
      <c r="B665" s="360"/>
      <c r="C665" s="360"/>
      <c r="D665" s="360"/>
      <c r="E665" s="360"/>
      <c r="F665" s="360"/>
      <c r="G665" s="295"/>
      <c r="H665" s="285"/>
      <c r="I665" s="284"/>
      <c r="J665" s="726"/>
      <c r="K665" s="727"/>
      <c r="L665" s="728"/>
      <c r="M665" s="468"/>
      <c r="N665" s="140"/>
      <c r="O665" s="370"/>
      <c r="P665" s="371"/>
      <c r="Q665" s="371"/>
      <c r="R665" s="372"/>
    </row>
    <row r="666" spans="1:18">
      <c r="A666" s="264"/>
      <c r="B666" s="355"/>
      <c r="C666" s="356"/>
      <c r="D666" s="357"/>
      <c r="E666" s="358"/>
      <c r="F666" s="359"/>
      <c r="G666" s="295" t="s">
        <v>263</v>
      </c>
      <c r="H666" s="285"/>
      <c r="I666" s="284"/>
      <c r="J666" s="730" t="s">
        <v>463</v>
      </c>
      <c r="K666" s="727" t="s">
        <v>448</v>
      </c>
      <c r="L666" s="728"/>
      <c r="M666" s="468"/>
      <c r="N666" s="140"/>
      <c r="O666" s="370"/>
      <c r="P666" s="371"/>
      <c r="Q666" s="371"/>
      <c r="R666" s="372"/>
    </row>
    <row r="667" spans="1:18">
      <c r="A667" s="264"/>
      <c r="B667" s="360"/>
      <c r="C667" s="360"/>
      <c r="D667" s="360"/>
      <c r="E667" s="360"/>
      <c r="F667" s="360"/>
      <c r="G667" s="295"/>
      <c r="H667" s="285"/>
      <c r="I667" s="284"/>
      <c r="J667" s="726"/>
      <c r="K667" s="727"/>
      <c r="L667" s="728"/>
      <c r="M667" s="468"/>
      <c r="N667" s="140"/>
      <c r="O667" s="370"/>
      <c r="P667" s="371"/>
      <c r="Q667" s="371"/>
      <c r="R667" s="372"/>
    </row>
    <row r="668" spans="1:18">
      <c r="A668" s="264"/>
      <c r="B668" s="355"/>
      <c r="C668" s="356"/>
      <c r="D668" s="357"/>
      <c r="E668" s="358"/>
      <c r="F668" s="359"/>
      <c r="G668" s="295" t="s">
        <v>263</v>
      </c>
      <c r="H668" s="285"/>
      <c r="I668" s="284"/>
      <c r="J668" s="730" t="s">
        <v>464</v>
      </c>
      <c r="K668" s="727" t="s">
        <v>449</v>
      </c>
      <c r="L668" s="728"/>
      <c r="M668" s="468"/>
      <c r="N668" s="140"/>
      <c r="O668" s="370"/>
      <c r="P668" s="371"/>
      <c r="Q668" s="371"/>
      <c r="R668" s="372"/>
    </row>
    <row r="669" spans="1:18" ht="25.5">
      <c r="A669" s="264"/>
      <c r="B669" s="360"/>
      <c r="C669" s="360"/>
      <c r="D669" s="360"/>
      <c r="E669" s="360"/>
      <c r="F669" s="360"/>
      <c r="G669" s="295"/>
      <c r="H669" s="285"/>
      <c r="I669" s="284"/>
      <c r="J669" s="726"/>
      <c r="K669" s="727" t="s">
        <v>743</v>
      </c>
      <c r="L669" s="728"/>
      <c r="M669" s="468"/>
      <c r="N669" s="140"/>
      <c r="O669" s="370"/>
      <c r="P669" s="371"/>
      <c r="Q669" s="371"/>
      <c r="R669" s="372"/>
    </row>
    <row r="670" spans="1:18">
      <c r="A670" s="264"/>
      <c r="B670" s="360"/>
      <c r="C670" s="360"/>
      <c r="D670" s="360"/>
      <c r="E670" s="360"/>
      <c r="F670" s="360"/>
      <c r="G670" s="295"/>
      <c r="H670" s="285"/>
      <c r="I670" s="284"/>
      <c r="J670" s="726"/>
      <c r="K670" s="727"/>
      <c r="L670" s="728"/>
      <c r="M670" s="468"/>
      <c r="N670" s="140"/>
      <c r="O670" s="370"/>
      <c r="P670" s="371"/>
      <c r="Q670" s="371"/>
      <c r="R670" s="372"/>
    </row>
    <row r="671" spans="1:18">
      <c r="A671" s="264"/>
      <c r="B671" s="355"/>
      <c r="C671" s="356"/>
      <c r="D671" s="357"/>
      <c r="E671" s="358"/>
      <c r="F671" s="359"/>
      <c r="G671" s="295" t="s">
        <v>263</v>
      </c>
      <c r="H671" s="285"/>
      <c r="I671" s="320"/>
      <c r="J671" s="726" t="s">
        <v>69</v>
      </c>
      <c r="K671" s="727" t="s">
        <v>482</v>
      </c>
      <c r="L671" s="728"/>
      <c r="M671" s="468"/>
      <c r="N671" s="140"/>
      <c r="O671" s="370"/>
      <c r="P671" s="371"/>
      <c r="Q671" s="371"/>
      <c r="R671" s="372"/>
    </row>
    <row r="672" spans="1:18" ht="89.25">
      <c r="A672" s="264"/>
      <c r="B672" s="360"/>
      <c r="C672" s="360"/>
      <c r="D672" s="360"/>
      <c r="E672" s="360"/>
      <c r="F672" s="360"/>
      <c r="G672" s="295"/>
      <c r="H672" s="320"/>
      <c r="I672" s="320"/>
      <c r="J672" s="726"/>
      <c r="K672" s="727" t="s">
        <v>744</v>
      </c>
      <c r="L672" s="728"/>
      <c r="M672" s="468"/>
      <c r="N672" s="140"/>
      <c r="O672" s="370"/>
      <c r="P672" s="371"/>
      <c r="Q672" s="371"/>
      <c r="R672" s="372"/>
    </row>
    <row r="673" spans="1:18">
      <c r="A673" s="264"/>
      <c r="B673" s="360"/>
      <c r="C673" s="360"/>
      <c r="D673" s="360"/>
      <c r="E673" s="360"/>
      <c r="F673" s="360"/>
      <c r="G673" s="295"/>
      <c r="H673" s="320"/>
      <c r="I673" s="320"/>
      <c r="J673" s="726"/>
      <c r="K673" s="727"/>
      <c r="L673" s="728"/>
      <c r="M673" s="468"/>
      <c r="N673" s="140"/>
      <c r="O673" s="370"/>
      <c r="P673" s="371"/>
      <c r="Q673" s="371"/>
      <c r="R673" s="372"/>
    </row>
    <row r="674" spans="1:18" ht="25.5">
      <c r="A674" s="264"/>
      <c r="B674" s="360"/>
      <c r="C674" s="360"/>
      <c r="D674" s="360"/>
      <c r="E674" s="360"/>
      <c r="F674" s="360"/>
      <c r="G674" s="295"/>
      <c r="H674" s="320"/>
      <c r="I674" s="320"/>
      <c r="J674" s="726"/>
      <c r="K674" s="727" t="s">
        <v>745</v>
      </c>
      <c r="L674" s="728"/>
      <c r="M674" s="468"/>
      <c r="N674" s="140"/>
      <c r="O674" s="370"/>
      <c r="P674" s="371"/>
      <c r="Q674" s="371"/>
      <c r="R674" s="372"/>
    </row>
    <row r="675" spans="1:18">
      <c r="A675" s="264"/>
      <c r="B675" s="360"/>
      <c r="C675" s="360"/>
      <c r="D675" s="360"/>
      <c r="E675" s="360"/>
      <c r="F675" s="360"/>
      <c r="G675" s="295"/>
      <c r="H675" s="320"/>
      <c r="I675" s="320"/>
      <c r="J675" s="726"/>
      <c r="K675" s="727"/>
      <c r="L675" s="728"/>
      <c r="M675" s="468"/>
      <c r="N675" s="140"/>
      <c r="O675" s="370"/>
      <c r="P675" s="371"/>
      <c r="Q675" s="371"/>
      <c r="R675" s="372"/>
    </row>
    <row r="676" spans="1:18">
      <c r="A676" s="264"/>
      <c r="B676" s="355"/>
      <c r="C676" s="356"/>
      <c r="D676" s="357"/>
      <c r="E676" s="358"/>
      <c r="F676" s="359"/>
      <c r="G676" s="295" t="s">
        <v>263</v>
      </c>
      <c r="H676" s="320"/>
      <c r="I676" s="320"/>
      <c r="J676" s="730" t="s">
        <v>465</v>
      </c>
      <c r="K676" s="727" t="s">
        <v>472</v>
      </c>
      <c r="L676" s="728"/>
      <c r="M676" s="468"/>
      <c r="N676" s="140"/>
      <c r="O676" s="370"/>
      <c r="P676" s="371"/>
      <c r="Q676" s="371"/>
      <c r="R676" s="372"/>
    </row>
    <row r="677" spans="1:18" ht="63.75">
      <c r="A677" s="264"/>
      <c r="B677" s="360"/>
      <c r="C677" s="360"/>
      <c r="D677" s="360"/>
      <c r="E677" s="360"/>
      <c r="F677" s="360"/>
      <c r="G677" s="295"/>
      <c r="H677" s="320"/>
      <c r="I677" s="320"/>
      <c r="J677" s="730"/>
      <c r="K677" s="727" t="s">
        <v>748</v>
      </c>
      <c r="L677" s="728"/>
      <c r="M677" s="468"/>
      <c r="N677" s="140"/>
      <c r="O677" s="370"/>
      <c r="P677" s="371"/>
      <c r="Q677" s="371"/>
      <c r="R677" s="372"/>
    </row>
    <row r="678" spans="1:18">
      <c r="A678" s="264"/>
      <c r="B678" s="360"/>
      <c r="C678" s="360"/>
      <c r="D678" s="360"/>
      <c r="E678" s="360"/>
      <c r="F678" s="360"/>
      <c r="G678" s="295"/>
      <c r="H678" s="320"/>
      <c r="I678" s="320"/>
      <c r="J678" s="730"/>
      <c r="K678" s="727"/>
      <c r="L678" s="728"/>
      <c r="M678" s="468"/>
      <c r="N678" s="140"/>
      <c r="O678" s="370"/>
      <c r="P678" s="371"/>
      <c r="Q678" s="371"/>
      <c r="R678" s="372"/>
    </row>
    <row r="679" spans="1:18">
      <c r="A679" s="264"/>
      <c r="B679" s="355"/>
      <c r="C679" s="356"/>
      <c r="D679" s="357"/>
      <c r="E679" s="358"/>
      <c r="F679" s="359"/>
      <c r="G679" s="295" t="s">
        <v>263</v>
      </c>
      <c r="H679" s="320"/>
      <c r="I679" s="320"/>
      <c r="J679" s="730" t="s">
        <v>466</v>
      </c>
      <c r="K679" s="727" t="s">
        <v>481</v>
      </c>
      <c r="L679" s="728"/>
      <c r="M679" s="468"/>
      <c r="N679" s="140"/>
      <c r="O679" s="370"/>
      <c r="P679" s="371"/>
      <c r="Q679" s="371"/>
      <c r="R679" s="372"/>
    </row>
    <row r="680" spans="1:18" ht="25.5">
      <c r="A680" s="264"/>
      <c r="B680" s="360"/>
      <c r="C680" s="360"/>
      <c r="D680" s="360"/>
      <c r="E680" s="360"/>
      <c r="F680" s="360"/>
      <c r="G680" s="295"/>
      <c r="H680" s="320"/>
      <c r="I680" s="320"/>
      <c r="J680" s="730"/>
      <c r="K680" s="727" t="s">
        <v>746</v>
      </c>
      <c r="L680" s="728"/>
      <c r="M680" s="468"/>
      <c r="N680" s="140"/>
      <c r="O680" s="370"/>
      <c r="P680" s="371"/>
      <c r="Q680" s="371"/>
      <c r="R680" s="372"/>
    </row>
    <row r="681" spans="1:18">
      <c r="A681" s="264"/>
      <c r="B681" s="360"/>
      <c r="C681" s="360"/>
      <c r="D681" s="360"/>
      <c r="E681" s="360"/>
      <c r="F681" s="360"/>
      <c r="G681" s="295"/>
      <c r="H681" s="320"/>
      <c r="I681" s="320"/>
      <c r="J681" s="730"/>
      <c r="K681" s="727"/>
      <c r="L681" s="728"/>
      <c r="M681" s="468"/>
      <c r="N681" s="140"/>
      <c r="O681" s="370"/>
      <c r="P681" s="371"/>
      <c r="Q681" s="371"/>
      <c r="R681" s="372"/>
    </row>
    <row r="682" spans="1:18">
      <c r="A682" s="264"/>
      <c r="B682" s="355"/>
      <c r="C682" s="356"/>
      <c r="D682" s="357"/>
      <c r="E682" s="358"/>
      <c r="F682" s="359"/>
      <c r="G682" s="295" t="s">
        <v>263</v>
      </c>
      <c r="H682" s="320"/>
      <c r="I682" s="320"/>
      <c r="J682" s="730" t="s">
        <v>467</v>
      </c>
      <c r="K682" s="727" t="s">
        <v>480</v>
      </c>
      <c r="L682" s="728"/>
      <c r="M682" s="468"/>
      <c r="N682" s="140"/>
      <c r="O682" s="370"/>
      <c r="P682" s="371"/>
      <c r="Q682" s="371"/>
      <c r="R682" s="372"/>
    </row>
    <row r="683" spans="1:18" ht="25.5">
      <c r="A683" s="264"/>
      <c r="B683" s="360"/>
      <c r="C683" s="360"/>
      <c r="D683" s="360"/>
      <c r="E683" s="360"/>
      <c r="F683" s="360"/>
      <c r="G683" s="295"/>
      <c r="H683" s="320"/>
      <c r="I683" s="320"/>
      <c r="J683" s="730"/>
      <c r="K683" s="727" t="s">
        <v>473</v>
      </c>
      <c r="L683" s="728"/>
      <c r="M683" s="468"/>
      <c r="N683" s="140"/>
      <c r="O683" s="370"/>
      <c r="P683" s="371"/>
      <c r="Q683" s="371"/>
      <c r="R683" s="372"/>
    </row>
    <row r="684" spans="1:18">
      <c r="A684" s="264"/>
      <c r="B684" s="360"/>
      <c r="C684" s="360"/>
      <c r="D684" s="360"/>
      <c r="E684" s="360"/>
      <c r="F684" s="360"/>
      <c r="G684" s="295"/>
      <c r="H684" s="320"/>
      <c r="I684" s="320"/>
      <c r="J684" s="730"/>
      <c r="K684" s="727"/>
      <c r="L684" s="728"/>
      <c r="M684" s="468"/>
      <c r="N684" s="140"/>
      <c r="O684" s="370"/>
      <c r="P684" s="371"/>
      <c r="Q684" s="371"/>
      <c r="R684" s="372"/>
    </row>
    <row r="685" spans="1:18">
      <c r="A685" s="264"/>
      <c r="B685" s="355"/>
      <c r="C685" s="356"/>
      <c r="D685" s="357"/>
      <c r="E685" s="358"/>
      <c r="F685" s="359"/>
      <c r="G685" s="295" t="s">
        <v>263</v>
      </c>
      <c r="H685" s="285"/>
      <c r="I685" s="284"/>
      <c r="J685" s="730" t="s">
        <v>468</v>
      </c>
      <c r="K685" s="727" t="s">
        <v>479</v>
      </c>
      <c r="L685" s="728"/>
      <c r="M685" s="468"/>
      <c r="N685" s="140"/>
      <c r="O685" s="370"/>
      <c r="P685" s="371"/>
      <c r="Q685" s="371"/>
      <c r="R685" s="372"/>
    </row>
    <row r="686" spans="1:18" ht="25.5">
      <c r="A686" s="264"/>
      <c r="B686" s="360"/>
      <c r="C686" s="360"/>
      <c r="D686" s="360"/>
      <c r="E686" s="360"/>
      <c r="F686" s="360"/>
      <c r="G686" s="295"/>
      <c r="H686" s="285"/>
      <c r="I686" s="284"/>
      <c r="J686" s="730"/>
      <c r="K686" s="727" t="s">
        <v>473</v>
      </c>
      <c r="L686" s="728"/>
      <c r="M686" s="468"/>
      <c r="N686" s="140"/>
      <c r="O686" s="370"/>
      <c r="P686" s="371"/>
      <c r="Q686" s="371"/>
      <c r="R686" s="372"/>
    </row>
    <row r="687" spans="1:18">
      <c r="A687" s="264"/>
      <c r="B687" s="360"/>
      <c r="C687" s="360"/>
      <c r="D687" s="360"/>
      <c r="E687" s="360"/>
      <c r="F687" s="360"/>
      <c r="G687" s="295"/>
      <c r="H687" s="285"/>
      <c r="I687" s="284"/>
      <c r="J687" s="730"/>
      <c r="K687" s="727"/>
      <c r="L687" s="728"/>
      <c r="M687" s="468"/>
      <c r="N687" s="140"/>
      <c r="O687" s="370"/>
      <c r="P687" s="371"/>
      <c r="Q687" s="371"/>
      <c r="R687" s="372"/>
    </row>
    <row r="688" spans="1:18">
      <c r="A688" s="264"/>
      <c r="B688" s="355"/>
      <c r="C688" s="356"/>
      <c r="D688" s="357"/>
      <c r="E688" s="358"/>
      <c r="F688" s="359"/>
      <c r="G688" s="295" t="s">
        <v>263</v>
      </c>
      <c r="H688" s="285"/>
      <c r="I688" s="284"/>
      <c r="J688" s="730" t="s">
        <v>469</v>
      </c>
      <c r="K688" s="727" t="s">
        <v>478</v>
      </c>
      <c r="L688" s="728"/>
      <c r="M688" s="468"/>
      <c r="N688" s="140"/>
      <c r="O688" s="370"/>
      <c r="P688" s="371"/>
      <c r="Q688" s="371"/>
      <c r="R688" s="372"/>
    </row>
    <row r="689" spans="1:18">
      <c r="A689" s="264"/>
      <c r="B689" s="360"/>
      <c r="C689" s="360"/>
      <c r="D689" s="360"/>
      <c r="E689" s="360"/>
      <c r="F689" s="360"/>
      <c r="G689" s="295"/>
      <c r="H689" s="285"/>
      <c r="I689" s="284"/>
      <c r="J689" s="730"/>
      <c r="K689" s="727" t="s">
        <v>474</v>
      </c>
      <c r="L689" s="728"/>
      <c r="M689" s="468"/>
      <c r="N689" s="140"/>
      <c r="O689" s="370"/>
      <c r="P689" s="371"/>
      <c r="Q689" s="371"/>
      <c r="R689" s="372"/>
    </row>
    <row r="690" spans="1:18">
      <c r="A690" s="264"/>
      <c r="B690" s="360"/>
      <c r="C690" s="360"/>
      <c r="D690" s="360"/>
      <c r="E690" s="360"/>
      <c r="F690" s="360"/>
      <c r="G690" s="295"/>
      <c r="H690" s="285"/>
      <c r="I690" s="284"/>
      <c r="J690" s="730"/>
      <c r="K690" s="727"/>
      <c r="L690" s="728"/>
      <c r="M690" s="468"/>
      <c r="N690" s="140"/>
      <c r="O690" s="370"/>
      <c r="P690" s="371"/>
      <c r="Q690" s="371"/>
      <c r="R690" s="372"/>
    </row>
    <row r="691" spans="1:18">
      <c r="A691" s="264"/>
      <c r="B691" s="355"/>
      <c r="C691" s="356"/>
      <c r="D691" s="357"/>
      <c r="E691" s="358"/>
      <c r="F691" s="359"/>
      <c r="G691" s="295" t="s">
        <v>263</v>
      </c>
      <c r="H691" s="285"/>
      <c r="I691" s="284"/>
      <c r="J691" s="730" t="s">
        <v>470</v>
      </c>
      <c r="K691" s="727" t="s">
        <v>477</v>
      </c>
      <c r="L691" s="728"/>
      <c r="M691" s="468"/>
      <c r="N691" s="140"/>
      <c r="O691" s="370"/>
      <c r="P691" s="371"/>
      <c r="Q691" s="371"/>
      <c r="R691" s="372"/>
    </row>
    <row r="692" spans="1:18" ht="114.75">
      <c r="A692" s="264"/>
      <c r="B692" s="360"/>
      <c r="C692" s="360"/>
      <c r="D692" s="360"/>
      <c r="E692" s="360"/>
      <c r="F692" s="360"/>
      <c r="G692" s="295"/>
      <c r="H692" s="285"/>
      <c r="I692" s="284"/>
      <c r="J692" s="730"/>
      <c r="K692" s="727" t="s">
        <v>747</v>
      </c>
      <c r="L692" s="728"/>
      <c r="M692" s="468"/>
      <c r="N692" s="140"/>
      <c r="O692" s="370"/>
      <c r="P692" s="371"/>
      <c r="Q692" s="371"/>
      <c r="R692" s="372"/>
    </row>
    <row r="693" spans="1:18">
      <c r="A693" s="264"/>
      <c r="B693" s="360"/>
      <c r="C693" s="360"/>
      <c r="D693" s="360"/>
      <c r="E693" s="360"/>
      <c r="F693" s="360"/>
      <c r="G693" s="295"/>
      <c r="H693" s="285"/>
      <c r="I693" s="284"/>
      <c r="J693" s="730"/>
      <c r="K693" s="727"/>
      <c r="L693" s="728"/>
      <c r="M693" s="468"/>
      <c r="N693" s="140"/>
      <c r="O693" s="370"/>
      <c r="P693" s="371"/>
      <c r="Q693" s="371"/>
      <c r="R693" s="372"/>
    </row>
    <row r="694" spans="1:18">
      <c r="A694" s="264"/>
      <c r="B694" s="355"/>
      <c r="C694" s="356"/>
      <c r="D694" s="357"/>
      <c r="E694" s="358"/>
      <c r="F694" s="359"/>
      <c r="G694" s="295" t="s">
        <v>263</v>
      </c>
      <c r="H694" s="285"/>
      <c r="I694" s="284"/>
      <c r="J694" s="730" t="s">
        <v>471</v>
      </c>
      <c r="K694" s="727" t="s">
        <v>476</v>
      </c>
      <c r="L694" s="728"/>
      <c r="M694" s="468"/>
      <c r="N694" s="140"/>
      <c r="O694" s="370"/>
      <c r="P694" s="371"/>
      <c r="Q694" s="371"/>
      <c r="R694" s="372"/>
    </row>
    <row r="695" spans="1:18" ht="38.25">
      <c r="A695" s="264"/>
      <c r="B695" s="360"/>
      <c r="C695" s="360"/>
      <c r="D695" s="360"/>
      <c r="E695" s="360"/>
      <c r="F695" s="360"/>
      <c r="G695" s="295"/>
      <c r="H695" s="285"/>
      <c r="I695" s="284"/>
      <c r="J695" s="726"/>
      <c r="K695" s="727" t="s">
        <v>475</v>
      </c>
      <c r="L695" s="728"/>
      <c r="M695" s="468"/>
      <c r="N695" s="140"/>
      <c r="O695" s="370"/>
      <c r="P695" s="371"/>
      <c r="Q695" s="371"/>
      <c r="R695" s="372"/>
    </row>
    <row r="696" spans="1:18">
      <c r="A696" s="264"/>
      <c r="B696" s="360"/>
      <c r="C696" s="360"/>
      <c r="D696" s="360"/>
      <c r="E696" s="360"/>
      <c r="F696" s="360"/>
      <c r="G696" s="295"/>
      <c r="H696" s="285"/>
      <c r="I696" s="284"/>
      <c r="J696" s="726"/>
      <c r="K696" s="727"/>
      <c r="L696" s="728"/>
      <c r="M696" s="468"/>
      <c r="N696" s="140"/>
      <c r="O696" s="370"/>
      <c r="P696" s="371"/>
      <c r="Q696" s="371"/>
      <c r="R696" s="372"/>
    </row>
    <row r="697" spans="1:18">
      <c r="A697" s="264"/>
      <c r="B697" s="355"/>
      <c r="C697" s="356"/>
      <c r="D697" s="357"/>
      <c r="E697" s="358"/>
      <c r="F697" s="359"/>
      <c r="G697" s="295" t="s">
        <v>263</v>
      </c>
      <c r="H697" s="285"/>
      <c r="I697" s="284"/>
      <c r="J697" s="726" t="s">
        <v>70</v>
      </c>
      <c r="K697" s="727" t="s">
        <v>421</v>
      </c>
      <c r="L697" s="728"/>
      <c r="M697" s="468"/>
      <c r="N697" s="140"/>
      <c r="O697" s="370"/>
      <c r="P697" s="371"/>
      <c r="Q697" s="371"/>
      <c r="R697" s="372"/>
    </row>
    <row r="698" spans="1:18" ht="25.5">
      <c r="A698" s="264"/>
      <c r="B698" s="360"/>
      <c r="C698" s="360"/>
      <c r="D698" s="360"/>
      <c r="E698" s="360"/>
      <c r="F698" s="360"/>
      <c r="G698" s="295"/>
      <c r="H698" s="285"/>
      <c r="I698" s="284"/>
      <c r="J698" s="726"/>
      <c r="K698" s="727" t="s">
        <v>422</v>
      </c>
      <c r="L698" s="728"/>
      <c r="M698" s="468"/>
      <c r="N698" s="140"/>
      <c r="O698" s="370"/>
      <c r="P698" s="371"/>
      <c r="Q698" s="371"/>
      <c r="R698" s="372"/>
    </row>
    <row r="699" spans="1:18">
      <c r="A699" s="264"/>
      <c r="B699" s="360"/>
      <c r="C699" s="360"/>
      <c r="D699" s="360"/>
      <c r="E699" s="360"/>
      <c r="F699" s="360"/>
      <c r="G699" s="295"/>
      <c r="H699" s="285"/>
      <c r="I699" s="284"/>
      <c r="J699" s="726"/>
      <c r="K699" s="727"/>
      <c r="L699" s="728"/>
      <c r="M699" s="468"/>
      <c r="N699" s="140"/>
      <c r="O699" s="370"/>
      <c r="P699" s="371"/>
      <c r="Q699" s="371"/>
      <c r="R699" s="372"/>
    </row>
    <row r="700" spans="1:18">
      <c r="A700" s="264"/>
      <c r="B700" s="355"/>
      <c r="C700" s="356"/>
      <c r="D700" s="357"/>
      <c r="E700" s="358"/>
      <c r="F700" s="359"/>
      <c r="G700" s="295" t="s">
        <v>263</v>
      </c>
      <c r="H700" s="285"/>
      <c r="I700" s="284"/>
      <c r="J700" s="726" t="s">
        <v>11</v>
      </c>
      <c r="K700" s="727" t="s">
        <v>749</v>
      </c>
      <c r="L700" s="728"/>
      <c r="M700" s="468"/>
      <c r="N700" s="140"/>
      <c r="O700" s="370"/>
      <c r="P700" s="371"/>
      <c r="Q700" s="371"/>
      <c r="R700" s="372"/>
    </row>
    <row r="701" spans="1:18">
      <c r="A701" s="264"/>
      <c r="B701" s="360"/>
      <c r="C701" s="360"/>
      <c r="D701" s="360"/>
      <c r="E701" s="360"/>
      <c r="F701" s="360"/>
      <c r="G701" s="295"/>
      <c r="H701" s="285"/>
      <c r="I701" s="284"/>
      <c r="J701" s="726"/>
      <c r="K701" s="727" t="s">
        <v>423</v>
      </c>
      <c r="L701" s="728"/>
      <c r="M701" s="468"/>
      <c r="N701" s="140"/>
      <c r="O701" s="370"/>
      <c r="P701" s="371"/>
      <c r="Q701" s="371"/>
      <c r="R701" s="372"/>
    </row>
    <row r="702" spans="1:18">
      <c r="A702" s="264"/>
      <c r="B702" s="360"/>
      <c r="C702" s="360"/>
      <c r="D702" s="360"/>
      <c r="E702" s="360"/>
      <c r="F702" s="360"/>
      <c r="G702" s="295"/>
      <c r="H702" s="285"/>
      <c r="I702" s="284"/>
      <c r="J702" s="726"/>
      <c r="K702" s="727"/>
      <c r="L702" s="728"/>
      <c r="M702" s="468"/>
      <c r="N702" s="140"/>
      <c r="O702" s="370"/>
      <c r="P702" s="371"/>
      <c r="Q702" s="371"/>
      <c r="R702" s="372"/>
    </row>
    <row r="703" spans="1:18">
      <c r="A703" s="264"/>
      <c r="B703" s="355"/>
      <c r="C703" s="356"/>
      <c r="D703" s="357"/>
      <c r="E703" s="358"/>
      <c r="F703" s="359"/>
      <c r="G703" s="295" t="s">
        <v>263</v>
      </c>
      <c r="H703" s="285"/>
      <c r="I703" s="284"/>
      <c r="J703" s="726" t="s">
        <v>12</v>
      </c>
      <c r="K703" s="727" t="s">
        <v>434</v>
      </c>
      <c r="L703" s="728"/>
      <c r="M703" s="468"/>
      <c r="N703" s="140"/>
      <c r="O703" s="370"/>
      <c r="P703" s="371"/>
      <c r="Q703" s="371"/>
      <c r="R703" s="372"/>
    </row>
    <row r="704" spans="1:18" ht="38.25">
      <c r="A704" s="264"/>
      <c r="B704" s="360"/>
      <c r="C704" s="360"/>
      <c r="D704" s="360"/>
      <c r="E704" s="360"/>
      <c r="F704" s="360"/>
      <c r="G704" s="295"/>
      <c r="H704" s="285"/>
      <c r="I704" s="284"/>
      <c r="J704" s="726"/>
      <c r="K704" s="727" t="s">
        <v>750</v>
      </c>
      <c r="L704" s="728"/>
      <c r="M704" s="468"/>
      <c r="N704" s="140"/>
      <c r="O704" s="370"/>
      <c r="P704" s="371"/>
      <c r="Q704" s="371"/>
      <c r="R704" s="372"/>
    </row>
    <row r="705" spans="1:18">
      <c r="A705" s="264"/>
      <c r="B705" s="360"/>
      <c r="C705" s="360"/>
      <c r="D705" s="360"/>
      <c r="E705" s="360"/>
      <c r="F705" s="360"/>
      <c r="G705" s="295"/>
      <c r="H705" s="285"/>
      <c r="I705" s="284"/>
      <c r="J705" s="726"/>
      <c r="K705" s="727"/>
      <c r="L705" s="728"/>
      <c r="M705" s="468"/>
      <c r="N705" s="140"/>
      <c r="O705" s="370"/>
      <c r="P705" s="371"/>
      <c r="Q705" s="371"/>
      <c r="R705" s="372"/>
    </row>
    <row r="706" spans="1:18">
      <c r="A706" s="264"/>
      <c r="B706" s="355"/>
      <c r="C706" s="356"/>
      <c r="D706" s="357"/>
      <c r="E706" s="358"/>
      <c r="F706" s="359"/>
      <c r="G706" s="295" t="s">
        <v>263</v>
      </c>
      <c r="H706" s="285"/>
      <c r="I706" s="284"/>
      <c r="J706" s="726" t="s">
        <v>13</v>
      </c>
      <c r="K706" s="727" t="s">
        <v>435</v>
      </c>
      <c r="L706" s="728"/>
      <c r="M706" s="468"/>
      <c r="N706" s="140"/>
      <c r="O706" s="370"/>
      <c r="P706" s="371"/>
      <c r="Q706" s="371"/>
      <c r="R706" s="372"/>
    </row>
    <row r="707" spans="1:18" ht="25.5">
      <c r="A707" s="264"/>
      <c r="B707" s="360"/>
      <c r="C707" s="360"/>
      <c r="D707" s="360"/>
      <c r="E707" s="360"/>
      <c r="F707" s="360"/>
      <c r="G707" s="295"/>
      <c r="H707" s="285"/>
      <c r="I707" s="284"/>
      <c r="J707" s="726"/>
      <c r="K707" s="727" t="s">
        <v>751</v>
      </c>
      <c r="L707" s="728"/>
      <c r="M707" s="468"/>
      <c r="N707" s="140"/>
      <c r="O707" s="370"/>
      <c r="P707" s="371"/>
      <c r="Q707" s="371"/>
      <c r="R707" s="372"/>
    </row>
    <row r="708" spans="1:18">
      <c r="A708" s="264"/>
      <c r="B708" s="360"/>
      <c r="C708" s="360"/>
      <c r="D708" s="360"/>
      <c r="E708" s="360"/>
      <c r="F708" s="360"/>
      <c r="G708" s="295"/>
      <c r="H708" s="285"/>
      <c r="I708" s="284"/>
      <c r="J708" s="726"/>
      <c r="K708" s="727"/>
      <c r="L708" s="728"/>
      <c r="M708" s="468"/>
      <c r="N708" s="140"/>
      <c r="O708" s="370"/>
      <c r="P708" s="371"/>
      <c r="Q708" s="371"/>
      <c r="R708" s="372"/>
    </row>
    <row r="709" spans="1:18">
      <c r="A709" s="264"/>
      <c r="B709" s="360"/>
      <c r="C709" s="360"/>
      <c r="D709" s="360"/>
      <c r="E709" s="360"/>
      <c r="F709" s="360"/>
      <c r="G709" s="295"/>
      <c r="H709" s="291">
        <f>SUM(Fehlerkontrolle!R68)</f>
        <v>-2</v>
      </c>
      <c r="I709" s="583"/>
      <c r="J709" s="724" t="s">
        <v>16</v>
      </c>
      <c r="K709" s="725" t="s">
        <v>645</v>
      </c>
      <c r="L709" s="723"/>
      <c r="M709" s="468"/>
      <c r="N709" s="140"/>
      <c r="O709" s="370"/>
      <c r="P709" s="371"/>
      <c r="Q709" s="371"/>
      <c r="R709" s="372"/>
    </row>
    <row r="710" spans="1:18" ht="25.5">
      <c r="A710" s="264"/>
      <c r="B710" s="360"/>
      <c r="C710" s="360"/>
      <c r="D710" s="360"/>
      <c r="E710" s="360"/>
      <c r="F710" s="360"/>
      <c r="G710" s="295"/>
      <c r="H710" s="291"/>
      <c r="I710" s="583"/>
      <c r="J710" s="724"/>
      <c r="K710" s="725" t="s">
        <v>646</v>
      </c>
      <c r="L710" s="723"/>
      <c r="M710" s="468"/>
      <c r="N710" s="140"/>
      <c r="O710" s="370"/>
      <c r="P710" s="371"/>
      <c r="Q710" s="371"/>
      <c r="R710" s="372"/>
    </row>
    <row r="711" spans="1:18">
      <c r="A711" s="264"/>
      <c r="B711" s="360"/>
      <c r="C711" s="360"/>
      <c r="D711" s="360"/>
      <c r="E711" s="360"/>
      <c r="F711" s="360"/>
      <c r="G711" s="295"/>
      <c r="H711" s="285"/>
      <c r="I711" s="584"/>
      <c r="J711" s="729"/>
      <c r="K711" s="727"/>
      <c r="L711" s="728"/>
      <c r="M711" s="468"/>
      <c r="N711" s="140"/>
      <c r="O711" s="370"/>
      <c r="P711" s="371"/>
      <c r="Q711" s="371"/>
      <c r="R711" s="372"/>
    </row>
    <row r="712" spans="1:18" ht="51">
      <c r="A712" s="264"/>
      <c r="B712" s="360"/>
      <c r="C712" s="360"/>
      <c r="D712" s="360"/>
      <c r="E712" s="360"/>
      <c r="F712" s="360"/>
      <c r="G712" s="295"/>
      <c r="H712" s="285"/>
      <c r="I712" s="584"/>
      <c r="J712" s="726"/>
      <c r="K712" s="727" t="s">
        <v>752</v>
      </c>
      <c r="L712" s="728"/>
      <c r="M712" s="468"/>
      <c r="N712" s="140"/>
      <c r="O712" s="370"/>
      <c r="P712" s="371"/>
      <c r="Q712" s="371"/>
      <c r="R712" s="372"/>
    </row>
    <row r="713" spans="1:18">
      <c r="A713" s="264"/>
      <c r="B713" s="360"/>
      <c r="C713" s="360"/>
      <c r="D713" s="360"/>
      <c r="E713" s="360"/>
      <c r="F713" s="360"/>
      <c r="G713" s="295"/>
      <c r="H713" s="285"/>
      <c r="I713" s="284"/>
      <c r="J713" s="726"/>
      <c r="K713" s="727"/>
      <c r="L713" s="728"/>
      <c r="M713" s="468"/>
      <c r="N713" s="140"/>
      <c r="O713" s="370"/>
      <c r="P713" s="371"/>
      <c r="Q713" s="371"/>
      <c r="R713" s="372"/>
    </row>
    <row r="714" spans="1:18">
      <c r="A714" s="264"/>
      <c r="B714" s="355"/>
      <c r="C714" s="356"/>
      <c r="D714" s="357"/>
      <c r="E714" s="358"/>
      <c r="F714" s="359"/>
      <c r="G714" s="295" t="s">
        <v>263</v>
      </c>
      <c r="H714" s="285"/>
      <c r="I714" s="284"/>
      <c r="J714" s="726" t="s">
        <v>140</v>
      </c>
      <c r="K714" s="727" t="s">
        <v>420</v>
      </c>
      <c r="L714" s="728"/>
      <c r="M714" s="468"/>
      <c r="N714" s="140"/>
      <c r="O714" s="370"/>
      <c r="P714" s="371"/>
      <c r="Q714" s="371"/>
      <c r="R714" s="372"/>
    </row>
    <row r="715" spans="1:18">
      <c r="A715" s="264"/>
      <c r="B715" s="360"/>
      <c r="C715" s="360"/>
      <c r="D715" s="360"/>
      <c r="E715" s="360"/>
      <c r="F715" s="360"/>
      <c r="G715" s="295"/>
      <c r="H715" s="285"/>
      <c r="I715" s="284"/>
      <c r="J715" s="726"/>
      <c r="K715" s="727" t="s">
        <v>753</v>
      </c>
      <c r="L715" s="728"/>
      <c r="M715" s="468"/>
      <c r="N715" s="140"/>
      <c r="O715" s="370"/>
      <c r="P715" s="371"/>
      <c r="Q715" s="371"/>
      <c r="R715" s="372"/>
    </row>
    <row r="716" spans="1:18">
      <c r="A716" s="264"/>
      <c r="B716" s="360"/>
      <c r="C716" s="360"/>
      <c r="D716" s="360"/>
      <c r="E716" s="360"/>
      <c r="F716" s="360"/>
      <c r="G716" s="295"/>
      <c r="H716" s="285"/>
      <c r="I716" s="284"/>
      <c r="J716" s="726"/>
      <c r="K716" s="727"/>
      <c r="L716" s="728"/>
      <c r="M716" s="468"/>
      <c r="N716" s="140"/>
      <c r="O716" s="370"/>
      <c r="P716" s="371"/>
      <c r="Q716" s="371"/>
      <c r="R716" s="372"/>
    </row>
    <row r="717" spans="1:18">
      <c r="A717" s="264"/>
      <c r="B717" s="355"/>
      <c r="C717" s="356"/>
      <c r="D717" s="357"/>
      <c r="E717" s="358"/>
      <c r="F717" s="359"/>
      <c r="G717" s="295" t="s">
        <v>263</v>
      </c>
      <c r="H717" s="285"/>
      <c r="I717" s="284"/>
      <c r="J717" s="726" t="s">
        <v>141</v>
      </c>
      <c r="K717" s="727" t="s">
        <v>419</v>
      </c>
      <c r="L717" s="728"/>
      <c r="M717" s="468"/>
      <c r="N717" s="140"/>
      <c r="O717" s="370"/>
      <c r="P717" s="371"/>
      <c r="Q717" s="371"/>
      <c r="R717" s="372"/>
    </row>
    <row r="718" spans="1:18">
      <c r="A718" s="264"/>
      <c r="B718" s="360"/>
      <c r="C718" s="360"/>
      <c r="D718" s="360"/>
      <c r="E718" s="360"/>
      <c r="F718" s="360"/>
      <c r="G718" s="295"/>
      <c r="H718" s="285"/>
      <c r="I718" s="284"/>
      <c r="J718" s="726"/>
      <c r="K718" s="727" t="s">
        <v>754</v>
      </c>
      <c r="L718" s="728"/>
      <c r="M718" s="468"/>
      <c r="N718" s="140"/>
      <c r="O718" s="370"/>
      <c r="P718" s="371"/>
      <c r="Q718" s="371"/>
      <c r="R718" s="372"/>
    </row>
    <row r="719" spans="1:18">
      <c r="A719" s="264"/>
      <c r="B719" s="360"/>
      <c r="C719" s="360"/>
      <c r="D719" s="360"/>
      <c r="E719" s="360"/>
      <c r="F719" s="360"/>
      <c r="G719" s="295"/>
      <c r="H719" s="285"/>
      <c r="I719" s="284"/>
      <c r="J719" s="726"/>
      <c r="K719" s="727"/>
      <c r="L719" s="728"/>
      <c r="M719" s="468"/>
      <c r="N719" s="140"/>
      <c r="O719" s="370"/>
      <c r="P719" s="371"/>
      <c r="Q719" s="371"/>
      <c r="R719" s="372"/>
    </row>
    <row r="720" spans="1:18">
      <c r="A720" s="264"/>
      <c r="B720" s="365"/>
      <c r="C720" s="365"/>
      <c r="D720" s="365"/>
      <c r="E720" s="365"/>
      <c r="F720" s="365"/>
      <c r="G720" s="319"/>
      <c r="H720" s="291">
        <f>SUM(Fehlerkontrolle!R69)</f>
        <v>-4</v>
      </c>
      <c r="I720" s="284"/>
      <c r="J720" s="724" t="s">
        <v>17</v>
      </c>
      <c r="K720" s="725" t="s">
        <v>417</v>
      </c>
      <c r="L720" s="728"/>
      <c r="M720" s="468"/>
      <c r="N720" s="140"/>
      <c r="O720" s="370"/>
      <c r="P720" s="371"/>
      <c r="Q720" s="371"/>
      <c r="R720" s="372"/>
    </row>
    <row r="721" spans="1:18" ht="25.5">
      <c r="A721" s="264"/>
      <c r="B721" s="360"/>
      <c r="C721" s="360"/>
      <c r="D721" s="360"/>
      <c r="E721" s="360"/>
      <c r="F721" s="360"/>
      <c r="G721" s="295"/>
      <c r="H721" s="285"/>
      <c r="I721" s="284"/>
      <c r="J721" s="724"/>
      <c r="K721" s="725" t="s">
        <v>418</v>
      </c>
      <c r="L721" s="728"/>
      <c r="M721" s="468"/>
      <c r="N721" s="140"/>
      <c r="O721" s="370"/>
      <c r="P721" s="371"/>
      <c r="Q721" s="371"/>
      <c r="R721" s="372"/>
    </row>
    <row r="722" spans="1:18">
      <c r="A722" s="264"/>
      <c r="B722" s="360"/>
      <c r="C722" s="360"/>
      <c r="D722" s="360"/>
      <c r="E722" s="360"/>
      <c r="F722" s="360"/>
      <c r="G722" s="295"/>
      <c r="H722" s="285"/>
      <c r="I722" s="284"/>
      <c r="J722" s="724"/>
      <c r="K722" s="725"/>
      <c r="L722" s="728"/>
      <c r="M722" s="468"/>
      <c r="N722" s="140"/>
      <c r="O722" s="370"/>
      <c r="P722" s="371"/>
      <c r="Q722" s="371"/>
      <c r="R722" s="372"/>
    </row>
    <row r="723" spans="1:18">
      <c r="A723" s="264"/>
      <c r="B723" s="355"/>
      <c r="C723" s="356"/>
      <c r="D723" s="357"/>
      <c r="E723" s="358"/>
      <c r="F723" s="359"/>
      <c r="G723" s="295" t="s">
        <v>263</v>
      </c>
      <c r="H723" s="285"/>
      <c r="I723" s="284"/>
      <c r="J723" s="726" t="s">
        <v>140</v>
      </c>
      <c r="K723" s="727" t="s">
        <v>416</v>
      </c>
      <c r="L723" s="728"/>
      <c r="M723" s="468"/>
      <c r="N723" s="140"/>
      <c r="O723" s="370"/>
      <c r="P723" s="371"/>
      <c r="Q723" s="371"/>
      <c r="R723" s="372"/>
    </row>
    <row r="724" spans="1:18">
      <c r="A724" s="264"/>
      <c r="B724" s="360"/>
      <c r="C724" s="360"/>
      <c r="D724" s="360"/>
      <c r="E724" s="360"/>
      <c r="F724" s="360"/>
      <c r="G724" s="295"/>
      <c r="H724" s="285"/>
      <c r="I724" s="284"/>
      <c r="J724" s="726"/>
      <c r="K724" s="727"/>
      <c r="L724" s="728"/>
      <c r="M724" s="468"/>
      <c r="N724" s="140"/>
      <c r="O724" s="370"/>
      <c r="P724" s="371"/>
      <c r="Q724" s="371"/>
      <c r="R724" s="372"/>
    </row>
    <row r="725" spans="1:18">
      <c r="A725" s="264"/>
      <c r="B725" s="355"/>
      <c r="C725" s="356"/>
      <c r="D725" s="357"/>
      <c r="E725" s="358"/>
      <c r="F725" s="359"/>
      <c r="G725" s="295" t="s">
        <v>263</v>
      </c>
      <c r="H725" s="285"/>
      <c r="I725" s="284"/>
      <c r="J725" s="726" t="s">
        <v>141</v>
      </c>
      <c r="K725" s="727" t="s">
        <v>414</v>
      </c>
      <c r="L725" s="728"/>
      <c r="M725" s="468"/>
      <c r="N725" s="140"/>
      <c r="O725" s="370"/>
      <c r="P725" s="371"/>
      <c r="Q725" s="371"/>
      <c r="R725" s="372"/>
    </row>
    <row r="726" spans="1:18">
      <c r="A726" s="264"/>
      <c r="B726" s="360"/>
      <c r="C726" s="360"/>
      <c r="D726" s="360"/>
      <c r="E726" s="360"/>
      <c r="F726" s="360"/>
      <c r="G726" s="295"/>
      <c r="H726" s="285"/>
      <c r="I726" s="284"/>
      <c r="J726" s="726"/>
      <c r="K726" s="727" t="s">
        <v>415</v>
      </c>
      <c r="L726" s="728"/>
      <c r="M726" s="468"/>
      <c r="N726" s="140"/>
      <c r="O726" s="370"/>
      <c r="P726" s="371"/>
      <c r="Q726" s="371"/>
      <c r="R726" s="372"/>
    </row>
    <row r="727" spans="1:18">
      <c r="A727" s="264"/>
      <c r="B727" s="360"/>
      <c r="C727" s="360"/>
      <c r="D727" s="360"/>
      <c r="E727" s="360"/>
      <c r="F727" s="360"/>
      <c r="G727" s="295"/>
      <c r="H727" s="285"/>
      <c r="I727" s="284"/>
      <c r="J727" s="726"/>
      <c r="K727" s="725"/>
      <c r="L727" s="728"/>
      <c r="M727" s="468"/>
      <c r="N727" s="140"/>
      <c r="O727" s="370"/>
      <c r="P727" s="371"/>
      <c r="Q727" s="371"/>
      <c r="R727" s="372"/>
    </row>
    <row r="728" spans="1:18">
      <c r="A728" s="264"/>
      <c r="B728" s="355"/>
      <c r="C728" s="356"/>
      <c r="D728" s="357"/>
      <c r="E728" s="358"/>
      <c r="F728" s="359"/>
      <c r="G728" s="295" t="s">
        <v>263</v>
      </c>
      <c r="H728" s="285"/>
      <c r="I728" s="284"/>
      <c r="J728" s="726" t="s">
        <v>142</v>
      </c>
      <c r="K728" s="727" t="s">
        <v>755</v>
      </c>
      <c r="L728" s="728"/>
      <c r="M728" s="468"/>
      <c r="N728" s="140"/>
      <c r="O728" s="370"/>
      <c r="P728" s="371"/>
      <c r="Q728" s="371"/>
      <c r="R728" s="372"/>
    </row>
    <row r="729" spans="1:18">
      <c r="A729" s="264"/>
      <c r="B729" s="360"/>
      <c r="C729" s="360"/>
      <c r="D729" s="360"/>
      <c r="E729" s="360"/>
      <c r="F729" s="362"/>
      <c r="G729" s="295"/>
      <c r="H729" s="285"/>
      <c r="I729" s="284"/>
      <c r="J729" s="726"/>
      <c r="K729" s="727" t="s">
        <v>413</v>
      </c>
      <c r="L729" s="728"/>
      <c r="M729" s="468"/>
      <c r="N729" s="140"/>
      <c r="O729" s="370"/>
      <c r="P729" s="371"/>
      <c r="Q729" s="371"/>
      <c r="R729" s="372"/>
    </row>
    <row r="730" spans="1:18">
      <c r="A730" s="264"/>
      <c r="B730" s="360"/>
      <c r="C730" s="360"/>
      <c r="D730" s="360"/>
      <c r="E730" s="360"/>
      <c r="F730" s="360"/>
      <c r="G730" s="295"/>
      <c r="H730" s="285"/>
      <c r="I730" s="284"/>
      <c r="J730" s="726"/>
      <c r="K730" s="727"/>
      <c r="L730" s="728"/>
      <c r="M730" s="468"/>
      <c r="N730" s="140"/>
      <c r="O730" s="370"/>
      <c r="P730" s="371"/>
      <c r="Q730" s="371"/>
      <c r="R730" s="372"/>
    </row>
    <row r="731" spans="1:18">
      <c r="A731" s="264"/>
      <c r="B731" s="355"/>
      <c r="C731" s="356"/>
      <c r="D731" s="357"/>
      <c r="E731" s="358"/>
      <c r="F731" s="359"/>
      <c r="G731" s="295" t="s">
        <v>263</v>
      </c>
      <c r="H731" s="285"/>
      <c r="I731" s="284"/>
      <c r="J731" s="726" t="s">
        <v>143</v>
      </c>
      <c r="K731" s="727" t="s">
        <v>756</v>
      </c>
      <c r="L731" s="728"/>
      <c r="M731" s="468"/>
      <c r="N731" s="140"/>
      <c r="O731" s="370"/>
      <c r="P731" s="371"/>
      <c r="Q731" s="371"/>
      <c r="R731" s="372"/>
    </row>
    <row r="732" spans="1:18" ht="51">
      <c r="A732" s="264"/>
      <c r="B732" s="360"/>
      <c r="C732" s="360"/>
      <c r="D732" s="360"/>
      <c r="E732" s="360"/>
      <c r="F732" s="360"/>
      <c r="G732" s="295"/>
      <c r="H732" s="285"/>
      <c r="I732" s="284"/>
      <c r="J732" s="726"/>
      <c r="K732" s="727" t="s">
        <v>757</v>
      </c>
      <c r="L732" s="728"/>
      <c r="M732" s="468"/>
      <c r="N732" s="140"/>
      <c r="O732" s="370"/>
      <c r="P732" s="371"/>
      <c r="Q732" s="371"/>
      <c r="R732" s="372"/>
    </row>
    <row r="733" spans="1:18">
      <c r="A733" s="264"/>
      <c r="B733" s="360"/>
      <c r="C733" s="360"/>
      <c r="D733" s="360"/>
      <c r="E733" s="360"/>
      <c r="F733" s="360"/>
      <c r="G733" s="295"/>
      <c r="H733" s="285"/>
      <c r="I733" s="284"/>
      <c r="J733" s="726"/>
      <c r="K733" s="727"/>
      <c r="L733" s="728"/>
      <c r="M733" s="468"/>
      <c r="N733" s="140"/>
      <c r="O733" s="370"/>
      <c r="P733" s="371"/>
      <c r="Q733" s="371"/>
      <c r="R733" s="372"/>
    </row>
    <row r="734" spans="1:18">
      <c r="A734" s="264"/>
      <c r="B734" s="355"/>
      <c r="C734" s="356"/>
      <c r="D734" s="357"/>
      <c r="E734" s="358"/>
      <c r="F734" s="359"/>
      <c r="G734" s="295" t="s">
        <v>263</v>
      </c>
      <c r="H734" s="291">
        <f>SUM(Fehlerkontrolle!R70)</f>
        <v>-1</v>
      </c>
      <c r="I734" s="284"/>
      <c r="J734" s="724" t="s">
        <v>44</v>
      </c>
      <c r="K734" s="725" t="s">
        <v>411</v>
      </c>
      <c r="L734" s="728"/>
      <c r="M734" s="468"/>
      <c r="N734" s="140"/>
      <c r="O734" s="370"/>
      <c r="P734" s="371"/>
      <c r="Q734" s="371"/>
      <c r="R734" s="372"/>
    </row>
    <row r="735" spans="1:18">
      <c r="A735" s="264"/>
      <c r="B735" s="360"/>
      <c r="C735" s="360"/>
      <c r="D735" s="360"/>
      <c r="E735" s="360"/>
      <c r="F735" s="360"/>
      <c r="G735" s="295"/>
      <c r="H735" s="285"/>
      <c r="I735" s="284"/>
      <c r="J735" s="726"/>
      <c r="K735" s="725" t="s">
        <v>412</v>
      </c>
      <c r="L735" s="728"/>
      <c r="M735" s="468"/>
      <c r="N735" s="140"/>
      <c r="O735" s="370"/>
      <c r="P735" s="371"/>
      <c r="Q735" s="371"/>
      <c r="R735" s="372"/>
    </row>
    <row r="736" spans="1:18">
      <c r="A736" s="264"/>
      <c r="B736" s="360"/>
      <c r="C736" s="360"/>
      <c r="D736" s="360"/>
      <c r="E736" s="360"/>
      <c r="F736" s="360"/>
      <c r="G736" s="295"/>
      <c r="H736" s="285"/>
      <c r="I736" s="284"/>
      <c r="J736" s="726"/>
      <c r="K736" s="727"/>
      <c r="L736" s="728"/>
      <c r="M736" s="468"/>
      <c r="N736" s="140"/>
      <c r="O736" s="370"/>
      <c r="P736" s="371"/>
      <c r="Q736" s="371"/>
      <c r="R736" s="372"/>
    </row>
    <row r="737" spans="1:18">
      <c r="A737" s="264"/>
      <c r="B737" s="355"/>
      <c r="C737" s="356"/>
      <c r="D737" s="357"/>
      <c r="E737" s="358"/>
      <c r="F737" s="359"/>
      <c r="G737" s="295" t="s">
        <v>263</v>
      </c>
      <c r="H737" s="291">
        <f>SUM(Fehlerkontrolle!R71)</f>
        <v>-2</v>
      </c>
      <c r="I737" s="282"/>
      <c r="J737" s="724" t="s">
        <v>0</v>
      </c>
      <c r="K737" s="725" t="s">
        <v>409</v>
      </c>
      <c r="L737" s="723"/>
      <c r="M737" s="468"/>
      <c r="N737" s="140"/>
      <c r="O737" s="370"/>
      <c r="P737" s="371"/>
      <c r="Q737" s="371"/>
      <c r="R737" s="372"/>
    </row>
    <row r="738" spans="1:18" ht="25.5">
      <c r="A738" s="264"/>
      <c r="B738" s="360"/>
      <c r="C738" s="360"/>
      <c r="D738" s="360"/>
      <c r="E738" s="360"/>
      <c r="F738" s="360"/>
      <c r="G738" s="295"/>
      <c r="H738" s="285"/>
      <c r="I738" s="284"/>
      <c r="J738" s="729"/>
      <c r="K738" s="725" t="s">
        <v>410</v>
      </c>
      <c r="L738" s="728"/>
      <c r="M738" s="468"/>
      <c r="N738" s="140"/>
      <c r="O738" s="370"/>
      <c r="P738" s="371"/>
      <c r="Q738" s="371"/>
      <c r="R738" s="372"/>
    </row>
    <row r="739" spans="1:18">
      <c r="A739" s="264"/>
      <c r="B739" s="360"/>
      <c r="C739" s="360"/>
      <c r="D739" s="360"/>
      <c r="E739" s="360"/>
      <c r="F739" s="360"/>
      <c r="G739" s="295"/>
      <c r="H739" s="285"/>
      <c r="I739" s="284"/>
      <c r="J739" s="729"/>
      <c r="K739" s="727"/>
      <c r="L739" s="728"/>
      <c r="M739" s="468"/>
      <c r="N739" s="140"/>
      <c r="O739" s="370"/>
      <c r="P739" s="371"/>
      <c r="Q739" s="371"/>
      <c r="R739" s="372"/>
    </row>
    <row r="740" spans="1:18">
      <c r="A740" s="264"/>
      <c r="B740" s="355"/>
      <c r="C740" s="356"/>
      <c r="D740" s="357"/>
      <c r="E740" s="358"/>
      <c r="F740" s="359"/>
      <c r="G740" s="295" t="s">
        <v>263</v>
      </c>
      <c r="H740" s="285"/>
      <c r="I740" s="284"/>
      <c r="J740" s="726" t="s">
        <v>140</v>
      </c>
      <c r="K740" s="727" t="s">
        <v>408</v>
      </c>
      <c r="L740" s="728"/>
      <c r="M740" s="468"/>
      <c r="N740" s="140"/>
      <c r="O740" s="370"/>
      <c r="P740" s="371"/>
      <c r="Q740" s="371"/>
      <c r="R740" s="372"/>
    </row>
    <row r="741" spans="1:18" ht="51">
      <c r="A741" s="264"/>
      <c r="B741" s="360"/>
      <c r="C741" s="360"/>
      <c r="D741" s="360"/>
      <c r="E741" s="360"/>
      <c r="F741" s="360"/>
      <c r="G741" s="295"/>
      <c r="H741" s="285"/>
      <c r="I741" s="284"/>
      <c r="J741" s="726"/>
      <c r="K741" s="727" t="s">
        <v>758</v>
      </c>
      <c r="L741" s="728"/>
      <c r="M741" s="468"/>
      <c r="N741" s="140"/>
      <c r="O741" s="370"/>
      <c r="P741" s="371"/>
      <c r="Q741" s="371"/>
      <c r="R741" s="372"/>
    </row>
    <row r="742" spans="1:18">
      <c r="A742" s="264"/>
      <c r="B742" s="360"/>
      <c r="C742" s="360"/>
      <c r="D742" s="360"/>
      <c r="E742" s="360"/>
      <c r="F742" s="360"/>
      <c r="G742" s="295"/>
      <c r="H742" s="285"/>
      <c r="I742" s="584"/>
      <c r="J742" s="726"/>
      <c r="K742" s="727"/>
      <c r="L742" s="728"/>
      <c r="M742" s="468"/>
      <c r="N742" s="140"/>
      <c r="O742" s="370"/>
      <c r="P742" s="371"/>
      <c r="Q742" s="371"/>
      <c r="R742" s="372"/>
    </row>
    <row r="743" spans="1:18">
      <c r="A743" s="264"/>
      <c r="B743" s="355"/>
      <c r="C743" s="356"/>
      <c r="D743" s="357"/>
      <c r="E743" s="358"/>
      <c r="F743" s="359"/>
      <c r="G743" s="295" t="s">
        <v>263</v>
      </c>
      <c r="H743" s="291">
        <f>SUM(Fehlerkontrolle!R72)</f>
        <v>-2</v>
      </c>
      <c r="I743" s="583"/>
      <c r="J743" s="724" t="s">
        <v>1</v>
      </c>
      <c r="K743" s="725" t="s">
        <v>641</v>
      </c>
      <c r="L743" s="723"/>
      <c r="M743" s="467"/>
      <c r="N743" s="140"/>
      <c r="O743" s="370"/>
      <c r="P743" s="371"/>
      <c r="Q743" s="371"/>
      <c r="R743" s="372"/>
    </row>
    <row r="744" spans="1:18" ht="25.5">
      <c r="A744" s="264"/>
      <c r="B744" s="360"/>
      <c r="C744" s="360"/>
      <c r="D744" s="360"/>
      <c r="E744" s="360"/>
      <c r="F744" s="360"/>
      <c r="G744" s="295"/>
      <c r="H744" s="291"/>
      <c r="I744" s="583"/>
      <c r="J744" s="724"/>
      <c r="K744" s="725" t="s">
        <v>642</v>
      </c>
      <c r="L744" s="723"/>
      <c r="M744" s="467"/>
      <c r="N744" s="140"/>
      <c r="O744" s="370"/>
      <c r="P744" s="371"/>
      <c r="Q744" s="371"/>
      <c r="R744" s="372"/>
    </row>
    <row r="745" spans="1:18">
      <c r="A745" s="264"/>
      <c r="B745" s="360"/>
      <c r="C745" s="360"/>
      <c r="D745" s="360"/>
      <c r="E745" s="360"/>
      <c r="F745" s="360"/>
      <c r="G745" s="295"/>
      <c r="H745" s="285"/>
      <c r="I745" s="584"/>
      <c r="J745" s="729"/>
      <c r="K745" s="727"/>
      <c r="L745" s="728"/>
      <c r="M745" s="467"/>
      <c r="N745" s="140"/>
      <c r="O745" s="370"/>
      <c r="P745" s="371"/>
      <c r="Q745" s="371"/>
      <c r="R745" s="372"/>
    </row>
    <row r="746" spans="1:18">
      <c r="A746" s="264"/>
      <c r="B746" s="355"/>
      <c r="C746" s="356"/>
      <c r="D746" s="357"/>
      <c r="E746" s="358"/>
      <c r="F746" s="359"/>
      <c r="G746" s="295" t="s">
        <v>263</v>
      </c>
      <c r="H746" s="285"/>
      <c r="I746" s="284"/>
      <c r="J746" s="726" t="s">
        <v>140</v>
      </c>
      <c r="K746" s="727" t="s">
        <v>407</v>
      </c>
      <c r="L746" s="728"/>
      <c r="M746" s="468"/>
      <c r="N746" s="140"/>
      <c r="O746" s="370"/>
      <c r="P746" s="371"/>
      <c r="Q746" s="371"/>
      <c r="R746" s="372"/>
    </row>
    <row r="747" spans="1:18" ht="51">
      <c r="A747" s="264"/>
      <c r="B747" s="360"/>
      <c r="C747" s="360"/>
      <c r="D747" s="360"/>
      <c r="E747" s="360"/>
      <c r="F747" s="360"/>
      <c r="G747" s="295"/>
      <c r="H747" s="285"/>
      <c r="I747" s="284"/>
      <c r="J747" s="726"/>
      <c r="K747" s="727" t="s">
        <v>795</v>
      </c>
      <c r="L747" s="728"/>
      <c r="M747" s="468"/>
      <c r="N747" s="140"/>
      <c r="O747" s="370"/>
      <c r="P747" s="371"/>
      <c r="Q747" s="371"/>
      <c r="R747" s="372"/>
    </row>
    <row r="748" spans="1:18">
      <c r="A748" s="264"/>
      <c r="B748" s="360"/>
      <c r="C748" s="360"/>
      <c r="D748" s="360"/>
      <c r="E748" s="360"/>
      <c r="F748" s="360"/>
      <c r="G748" s="295"/>
      <c r="H748" s="285"/>
      <c r="I748" s="284"/>
      <c r="J748" s="726"/>
      <c r="K748" s="727"/>
      <c r="L748" s="728"/>
      <c r="M748" s="468"/>
      <c r="N748" s="140"/>
      <c r="O748" s="370"/>
      <c r="P748" s="371"/>
      <c r="Q748" s="371"/>
      <c r="R748" s="372"/>
    </row>
    <row r="749" spans="1:18">
      <c r="A749" s="264"/>
      <c r="B749" s="355"/>
      <c r="C749" s="356"/>
      <c r="D749" s="357"/>
      <c r="E749" s="358"/>
      <c r="F749" s="359"/>
      <c r="G749" s="295" t="s">
        <v>263</v>
      </c>
      <c r="H749" s="291">
        <f>SUM(Fehlerkontrolle!R73)</f>
        <v>-2</v>
      </c>
      <c r="I749" s="284"/>
      <c r="J749" s="724" t="s">
        <v>2</v>
      </c>
      <c r="K749" s="725" t="s">
        <v>643</v>
      </c>
      <c r="L749" s="728"/>
      <c r="M749" s="468"/>
      <c r="N749" s="140"/>
      <c r="O749" s="370"/>
      <c r="P749" s="371"/>
      <c r="Q749" s="371"/>
      <c r="R749" s="372"/>
    </row>
    <row r="750" spans="1:18" ht="25.5">
      <c r="A750" s="264"/>
      <c r="B750" s="264"/>
      <c r="C750" s="264"/>
      <c r="D750" s="264"/>
      <c r="E750" s="264"/>
      <c r="F750" s="264"/>
      <c r="G750" s="295"/>
      <c r="H750" s="291"/>
      <c r="I750" s="284"/>
      <c r="J750" s="724"/>
      <c r="K750" s="725" t="s">
        <v>644</v>
      </c>
      <c r="L750" s="728"/>
      <c r="M750" s="468"/>
      <c r="N750" s="140"/>
      <c r="O750" s="370"/>
      <c r="P750" s="371"/>
      <c r="Q750" s="371"/>
      <c r="R750" s="372"/>
    </row>
    <row r="751" spans="1:18">
      <c r="A751" s="264"/>
      <c r="B751" s="360"/>
      <c r="C751" s="360"/>
      <c r="D751" s="360"/>
      <c r="E751" s="360"/>
      <c r="F751" s="360"/>
      <c r="G751" s="295"/>
      <c r="H751" s="285"/>
      <c r="I751" s="284"/>
      <c r="J751" s="724"/>
      <c r="K751" s="725"/>
      <c r="L751" s="728"/>
      <c r="M751" s="468"/>
      <c r="N751" s="140"/>
      <c r="O751" s="370"/>
      <c r="P751" s="371"/>
      <c r="Q751" s="371"/>
      <c r="R751" s="372"/>
    </row>
    <row r="752" spans="1:18">
      <c r="A752" s="264"/>
      <c r="B752" s="355"/>
      <c r="C752" s="356"/>
      <c r="D752" s="357"/>
      <c r="E752" s="358"/>
      <c r="F752" s="359"/>
      <c r="G752" s="295" t="s">
        <v>263</v>
      </c>
      <c r="H752" s="285"/>
      <c r="I752" s="284"/>
      <c r="J752" s="726" t="s">
        <v>140</v>
      </c>
      <c r="K752" s="727" t="s">
        <v>406</v>
      </c>
      <c r="L752" s="728"/>
      <c r="M752" s="468"/>
      <c r="N752" s="140"/>
      <c r="O752" s="370"/>
      <c r="P752" s="371"/>
      <c r="Q752" s="371"/>
      <c r="R752" s="372"/>
    </row>
    <row r="753" spans="1:18" ht="25.5">
      <c r="A753" s="264"/>
      <c r="B753" s="360"/>
      <c r="C753" s="360"/>
      <c r="D753" s="360"/>
      <c r="E753" s="360"/>
      <c r="F753" s="360"/>
      <c r="G753" s="295"/>
      <c r="H753" s="285"/>
      <c r="I753" s="284"/>
      <c r="J753" s="724"/>
      <c r="K753" s="727" t="s">
        <v>759</v>
      </c>
      <c r="L753" s="728"/>
      <c r="M753" s="468"/>
      <c r="N753" s="140"/>
      <c r="O753" s="370"/>
      <c r="P753" s="371"/>
      <c r="Q753" s="371"/>
      <c r="R753" s="372"/>
    </row>
    <row r="754" spans="1:18">
      <c r="A754" s="264"/>
      <c r="B754" s="360"/>
      <c r="C754" s="360"/>
      <c r="D754" s="360"/>
      <c r="E754" s="360"/>
      <c r="F754" s="360"/>
      <c r="G754" s="295"/>
      <c r="H754" s="285"/>
      <c r="I754" s="284"/>
      <c r="J754" s="724"/>
      <c r="K754" s="727"/>
      <c r="L754" s="728"/>
      <c r="M754" s="468"/>
      <c r="N754" s="140"/>
      <c r="O754" s="370"/>
      <c r="P754" s="371"/>
      <c r="Q754" s="371"/>
      <c r="R754" s="372"/>
    </row>
    <row r="755" spans="1:18">
      <c r="A755" s="264"/>
      <c r="B755" s="355"/>
      <c r="C755" s="356"/>
      <c r="D755" s="357"/>
      <c r="E755" s="358"/>
      <c r="F755" s="359"/>
      <c r="G755" s="295" t="s">
        <v>263</v>
      </c>
      <c r="H755" s="291">
        <f>SUM(Fehlerkontrolle!R74)</f>
        <v>-1</v>
      </c>
      <c r="I755" s="284"/>
      <c r="J755" s="724" t="s">
        <v>82</v>
      </c>
      <c r="K755" s="725" t="s">
        <v>404</v>
      </c>
      <c r="L755" s="728"/>
      <c r="M755" s="468"/>
      <c r="N755" s="140"/>
      <c r="O755" s="370"/>
      <c r="P755" s="371"/>
      <c r="Q755" s="371"/>
      <c r="R755" s="372"/>
    </row>
    <row r="756" spans="1:18">
      <c r="A756" s="264"/>
      <c r="B756" s="360"/>
      <c r="C756" s="360"/>
      <c r="D756" s="360"/>
      <c r="E756" s="360"/>
      <c r="F756" s="360"/>
      <c r="G756" s="295"/>
      <c r="H756" s="285"/>
      <c r="I756" s="284"/>
      <c r="J756" s="724"/>
      <c r="K756" s="725" t="s">
        <v>405</v>
      </c>
      <c r="L756" s="728"/>
      <c r="M756" s="468"/>
      <c r="N756" s="140"/>
      <c r="O756" s="370"/>
      <c r="P756" s="371"/>
      <c r="Q756" s="371"/>
      <c r="R756" s="372"/>
    </row>
    <row r="757" spans="1:18">
      <c r="A757" s="264"/>
      <c r="B757" s="360"/>
      <c r="C757" s="360"/>
      <c r="D757" s="360"/>
      <c r="E757" s="360"/>
      <c r="F757" s="360"/>
      <c r="G757" s="295"/>
      <c r="H757" s="285"/>
      <c r="I757" s="284"/>
      <c r="J757" s="724"/>
      <c r="K757" s="727"/>
      <c r="L757" s="728"/>
      <c r="M757" s="468"/>
      <c r="N757" s="140"/>
      <c r="O757" s="370"/>
      <c r="P757" s="371"/>
      <c r="Q757" s="371"/>
      <c r="R757" s="372"/>
    </row>
    <row r="758" spans="1:18">
      <c r="A758" s="264"/>
      <c r="B758" s="360"/>
      <c r="C758" s="360"/>
      <c r="D758" s="360"/>
      <c r="E758" s="360"/>
      <c r="F758" s="360"/>
      <c r="G758" s="295"/>
      <c r="H758" s="291">
        <f>SUM(Fehlerkontrolle!R75)</f>
        <v>-5</v>
      </c>
      <c r="I758" s="284"/>
      <c r="J758" s="724" t="s">
        <v>85</v>
      </c>
      <c r="K758" s="725" t="s">
        <v>155</v>
      </c>
      <c r="L758" s="728"/>
      <c r="M758" s="468"/>
      <c r="N758" s="140"/>
      <c r="O758" s="370"/>
      <c r="P758" s="371"/>
      <c r="Q758" s="371"/>
      <c r="R758" s="372"/>
    </row>
    <row r="759" spans="1:18">
      <c r="A759" s="264"/>
      <c r="B759" s="360"/>
      <c r="C759" s="360"/>
      <c r="D759" s="360"/>
      <c r="E759" s="360"/>
      <c r="F759" s="360"/>
      <c r="G759" s="295"/>
      <c r="H759" s="285"/>
      <c r="I759" s="284"/>
      <c r="J759" s="726"/>
      <c r="K759" s="727"/>
      <c r="L759" s="728"/>
      <c r="M759" s="468"/>
      <c r="N759" s="140"/>
      <c r="O759" s="370"/>
      <c r="P759" s="371"/>
      <c r="Q759" s="371"/>
      <c r="R759" s="372"/>
    </row>
    <row r="760" spans="1:18">
      <c r="A760" s="264"/>
      <c r="B760" s="355"/>
      <c r="C760" s="356"/>
      <c r="D760" s="357"/>
      <c r="E760" s="358"/>
      <c r="F760" s="359"/>
      <c r="G760" s="295" t="s">
        <v>263</v>
      </c>
      <c r="H760" s="285"/>
      <c r="I760" s="284"/>
      <c r="J760" s="726" t="s">
        <v>140</v>
      </c>
      <c r="K760" s="727" t="s">
        <v>760</v>
      </c>
      <c r="L760" s="728"/>
      <c r="M760" s="468"/>
      <c r="N760" s="140"/>
      <c r="O760" s="370"/>
      <c r="P760" s="371"/>
      <c r="Q760" s="371"/>
      <c r="R760" s="372"/>
    </row>
    <row r="761" spans="1:18">
      <c r="A761" s="264"/>
      <c r="B761" s="360"/>
      <c r="C761" s="360"/>
      <c r="D761" s="360"/>
      <c r="E761" s="360"/>
      <c r="F761" s="360"/>
      <c r="G761" s="295"/>
      <c r="H761" s="285"/>
      <c r="I761" s="284"/>
      <c r="J761" s="726"/>
      <c r="K761" s="727"/>
      <c r="L761" s="728"/>
      <c r="M761" s="468"/>
      <c r="N761" s="140"/>
      <c r="O761" s="370"/>
      <c r="P761" s="371"/>
      <c r="Q761" s="371"/>
      <c r="R761" s="372"/>
    </row>
    <row r="762" spans="1:18">
      <c r="A762" s="264"/>
      <c r="B762" s="355"/>
      <c r="C762" s="356"/>
      <c r="D762" s="357"/>
      <c r="E762" s="358"/>
      <c r="F762" s="359"/>
      <c r="G762" s="295" t="s">
        <v>263</v>
      </c>
      <c r="H762" s="285"/>
      <c r="I762" s="284"/>
      <c r="J762" s="726" t="s">
        <v>141</v>
      </c>
      <c r="K762" s="727" t="s">
        <v>761</v>
      </c>
      <c r="L762" s="728"/>
      <c r="M762" s="468"/>
      <c r="N762" s="140"/>
      <c r="O762" s="370"/>
      <c r="P762" s="371"/>
      <c r="Q762" s="371"/>
      <c r="R762" s="372"/>
    </row>
    <row r="763" spans="1:18">
      <c r="A763" s="264"/>
      <c r="B763" s="360"/>
      <c r="C763" s="360"/>
      <c r="D763" s="360"/>
      <c r="E763" s="360"/>
      <c r="F763" s="360"/>
      <c r="G763" s="295"/>
      <c r="H763" s="285"/>
      <c r="I763" s="284"/>
      <c r="J763" s="726"/>
      <c r="K763" s="727"/>
      <c r="L763" s="728"/>
      <c r="M763" s="468"/>
      <c r="N763" s="140"/>
      <c r="O763" s="370"/>
      <c r="P763" s="371"/>
      <c r="Q763" s="371"/>
      <c r="R763" s="372"/>
    </row>
    <row r="764" spans="1:18">
      <c r="A764" s="264"/>
      <c r="B764" s="355"/>
      <c r="C764" s="356"/>
      <c r="D764" s="357"/>
      <c r="E764" s="358"/>
      <c r="F764" s="359"/>
      <c r="G764" s="295" t="s">
        <v>263</v>
      </c>
      <c r="H764" s="285"/>
      <c r="I764" s="284"/>
      <c r="J764" s="726" t="s">
        <v>142</v>
      </c>
      <c r="K764" s="727" t="s">
        <v>762</v>
      </c>
      <c r="L764" s="728"/>
      <c r="M764" s="468"/>
      <c r="N764" s="140"/>
      <c r="O764" s="370"/>
      <c r="P764" s="371"/>
      <c r="Q764" s="371"/>
      <c r="R764" s="372"/>
    </row>
    <row r="765" spans="1:18">
      <c r="A765" s="264"/>
      <c r="B765" s="360"/>
      <c r="C765" s="360"/>
      <c r="D765" s="360"/>
      <c r="E765" s="360"/>
      <c r="F765" s="360"/>
      <c r="G765" s="295"/>
      <c r="H765" s="285"/>
      <c r="I765" s="284"/>
      <c r="J765" s="726"/>
      <c r="K765" s="727"/>
      <c r="L765" s="728"/>
      <c r="M765" s="468"/>
      <c r="N765" s="140"/>
      <c r="O765" s="370"/>
      <c r="P765" s="371"/>
      <c r="Q765" s="371"/>
      <c r="R765" s="372"/>
    </row>
    <row r="766" spans="1:18">
      <c r="A766" s="264"/>
      <c r="B766" s="355"/>
      <c r="C766" s="356"/>
      <c r="D766" s="357"/>
      <c r="E766" s="358"/>
      <c r="F766" s="359"/>
      <c r="G766" s="295" t="s">
        <v>263</v>
      </c>
      <c r="H766" s="285"/>
      <c r="I766" s="284"/>
      <c r="J766" s="726" t="s">
        <v>143</v>
      </c>
      <c r="K766" s="727" t="s">
        <v>763</v>
      </c>
      <c r="L766" s="728"/>
      <c r="M766" s="468"/>
      <c r="N766" s="140"/>
      <c r="O766" s="370"/>
      <c r="P766" s="371"/>
      <c r="Q766" s="371"/>
      <c r="R766" s="372"/>
    </row>
    <row r="767" spans="1:18">
      <c r="A767" s="264"/>
      <c r="B767" s="360"/>
      <c r="C767" s="360"/>
      <c r="D767" s="360"/>
      <c r="E767" s="360"/>
      <c r="F767" s="360"/>
      <c r="G767" s="295"/>
      <c r="H767" s="285"/>
      <c r="I767" s="284"/>
      <c r="J767" s="726"/>
      <c r="K767" s="727"/>
      <c r="L767" s="728"/>
      <c r="M767" s="468"/>
      <c r="N767" s="140"/>
      <c r="O767" s="370"/>
      <c r="P767" s="371"/>
      <c r="Q767" s="371"/>
      <c r="R767" s="372"/>
    </row>
    <row r="768" spans="1:18">
      <c r="A768" s="264"/>
      <c r="B768" s="355"/>
      <c r="C768" s="356"/>
      <c r="D768" s="357"/>
      <c r="E768" s="358"/>
      <c r="F768" s="359"/>
      <c r="G768" s="295" t="s">
        <v>263</v>
      </c>
      <c r="H768" s="285"/>
      <c r="I768" s="284"/>
      <c r="J768" s="726" t="s">
        <v>144</v>
      </c>
      <c r="K768" s="727" t="s">
        <v>403</v>
      </c>
      <c r="L768" s="728"/>
      <c r="M768" s="468"/>
      <c r="N768" s="140"/>
      <c r="O768" s="370"/>
      <c r="P768" s="371"/>
      <c r="Q768" s="371"/>
      <c r="R768" s="372"/>
    </row>
    <row r="769" spans="1:18">
      <c r="A769" s="264"/>
      <c r="B769" s="360"/>
      <c r="C769" s="360"/>
      <c r="D769" s="360"/>
      <c r="E769" s="360"/>
      <c r="F769" s="360"/>
      <c r="G769" s="295"/>
      <c r="H769" s="285"/>
      <c r="I769" s="284"/>
      <c r="J769" s="726"/>
      <c r="K769" s="727" t="s">
        <v>764</v>
      </c>
      <c r="L769" s="728"/>
      <c r="M769" s="468"/>
      <c r="N769" s="140"/>
      <c r="O769" s="370"/>
      <c r="P769" s="371"/>
      <c r="Q769" s="371"/>
      <c r="R769" s="372"/>
    </row>
    <row r="770" spans="1:18">
      <c r="A770" s="264"/>
      <c r="B770" s="360"/>
      <c r="C770" s="360"/>
      <c r="D770" s="360"/>
      <c r="E770" s="360"/>
      <c r="F770" s="360"/>
      <c r="G770" s="295"/>
      <c r="H770" s="285"/>
      <c r="I770" s="284"/>
      <c r="J770" s="301"/>
      <c r="K770" s="342"/>
      <c r="L770" s="340"/>
      <c r="M770" s="468"/>
      <c r="N770" s="140"/>
      <c r="O770" s="370"/>
      <c r="P770" s="371"/>
      <c r="Q770" s="371"/>
      <c r="R770" s="372"/>
    </row>
    <row r="771" spans="1:18">
      <c r="A771" s="264"/>
      <c r="B771" s="360"/>
      <c r="C771" s="360"/>
      <c r="D771" s="360"/>
      <c r="E771" s="360"/>
      <c r="F771" s="360"/>
      <c r="G771" s="295"/>
      <c r="H771" s="291">
        <f>SUM(Fehlerkontrolle!R76)</f>
        <v>0</v>
      </c>
      <c r="I771" s="282"/>
      <c r="J771" s="283" t="s">
        <v>525</v>
      </c>
      <c r="K771" s="659" t="s">
        <v>268</v>
      </c>
      <c r="L771" s="339"/>
      <c r="M771" s="468"/>
      <c r="N771" s="140"/>
      <c r="O771" s="370"/>
      <c r="P771" s="371"/>
      <c r="Q771" s="371"/>
      <c r="R771" s="372"/>
    </row>
    <row r="772" spans="1:18">
      <c r="A772" s="264"/>
      <c r="B772" s="360"/>
      <c r="C772" s="360"/>
      <c r="D772" s="360"/>
      <c r="E772" s="360"/>
      <c r="F772" s="360"/>
      <c r="G772" s="295"/>
      <c r="H772" s="285"/>
      <c r="I772" s="284"/>
      <c r="J772" s="298"/>
      <c r="K772" s="660"/>
      <c r="L772" s="340"/>
      <c r="M772" s="468"/>
      <c r="N772" s="140"/>
      <c r="O772" s="370"/>
      <c r="P772" s="371"/>
      <c r="Q772" s="371"/>
      <c r="R772" s="372"/>
    </row>
    <row r="773" spans="1:18">
      <c r="A773" s="264"/>
      <c r="B773" s="355"/>
      <c r="C773" s="356"/>
      <c r="D773" s="357"/>
      <c r="E773" s="358"/>
      <c r="F773" s="359" t="s">
        <v>522</v>
      </c>
      <c r="G773" s="318" t="s">
        <v>263</v>
      </c>
      <c r="H773" s="285"/>
      <c r="I773" s="284"/>
      <c r="J773" s="321" t="s">
        <v>148</v>
      </c>
      <c r="K773" s="660"/>
      <c r="L773" s="340"/>
      <c r="M773" s="468"/>
      <c r="N773" s="140"/>
      <c r="O773" s="370"/>
      <c r="P773" s="371"/>
      <c r="Q773" s="371"/>
      <c r="R773" s="372"/>
    </row>
    <row r="774" spans="1:18">
      <c r="A774" s="264"/>
      <c r="B774" s="360"/>
      <c r="C774" s="360"/>
      <c r="D774" s="360"/>
      <c r="E774" s="360"/>
      <c r="F774" s="360"/>
      <c r="G774" s="317"/>
      <c r="H774" s="285"/>
      <c r="I774" s="284"/>
      <c r="J774" s="321"/>
      <c r="K774" s="660"/>
      <c r="L774" s="340"/>
      <c r="M774" s="468"/>
      <c r="N774" s="140"/>
      <c r="O774" s="370"/>
      <c r="P774" s="371"/>
      <c r="Q774" s="371"/>
      <c r="R774" s="372"/>
    </row>
    <row r="775" spans="1:18">
      <c r="A775" s="264"/>
      <c r="B775" s="360"/>
      <c r="C775" s="360"/>
      <c r="D775" s="360"/>
      <c r="E775" s="360"/>
      <c r="F775" s="360"/>
      <c r="G775" s="317"/>
      <c r="H775" s="285"/>
      <c r="I775" s="284"/>
      <c r="J775" s="321"/>
      <c r="K775" s="660"/>
      <c r="L775" s="340"/>
      <c r="M775" s="468"/>
      <c r="N775" s="140"/>
      <c r="O775" s="370"/>
      <c r="P775" s="371"/>
      <c r="Q775" s="371"/>
      <c r="R775" s="372"/>
    </row>
    <row r="776" spans="1:18">
      <c r="A776" s="264"/>
      <c r="B776" s="355"/>
      <c r="C776" s="356"/>
      <c r="D776" s="357"/>
      <c r="E776" s="358"/>
      <c r="F776" s="359" t="s">
        <v>522</v>
      </c>
      <c r="G776" s="661" t="s">
        <v>263</v>
      </c>
      <c r="H776" s="285"/>
      <c r="I776" s="284"/>
      <c r="J776" s="321" t="s">
        <v>149</v>
      </c>
      <c r="K776" s="660"/>
      <c r="L776" s="340"/>
      <c r="M776" s="468"/>
      <c r="N776" s="140"/>
      <c r="O776" s="370"/>
      <c r="P776" s="371"/>
      <c r="Q776" s="371"/>
      <c r="R776" s="372"/>
    </row>
    <row r="777" spans="1:18">
      <c r="A777" s="264"/>
      <c r="B777" s="362"/>
      <c r="C777" s="360"/>
      <c r="D777" s="360"/>
      <c r="E777" s="360"/>
      <c r="F777" s="360"/>
      <c r="G777" s="317"/>
      <c r="H777" s="285"/>
      <c r="I777" s="284"/>
      <c r="J777" s="321"/>
      <c r="K777" s="660"/>
      <c r="L777" s="340"/>
      <c r="M777" s="468"/>
      <c r="N777" s="140"/>
      <c r="O777" s="370"/>
      <c r="P777" s="371"/>
      <c r="Q777" s="371"/>
      <c r="R777" s="372"/>
    </row>
    <row r="778" spans="1:18">
      <c r="A778" s="264"/>
      <c r="B778" s="362"/>
      <c r="C778" s="360"/>
      <c r="D778" s="360"/>
      <c r="E778" s="360"/>
      <c r="F778" s="360"/>
      <c r="G778" s="317"/>
      <c r="H778" s="285"/>
      <c r="I778" s="284"/>
      <c r="J778" s="321"/>
      <c r="K778" s="660"/>
      <c r="L778" s="340"/>
      <c r="M778" s="468"/>
      <c r="N778" s="140"/>
      <c r="O778" s="370"/>
      <c r="P778" s="371"/>
      <c r="Q778" s="371"/>
      <c r="R778" s="372"/>
    </row>
    <row r="779" spans="1:18">
      <c r="A779" s="264"/>
      <c r="B779" s="355"/>
      <c r="C779" s="356"/>
      <c r="D779" s="357"/>
      <c r="E779" s="358"/>
      <c r="F779" s="359" t="s">
        <v>522</v>
      </c>
      <c r="G779" s="661" t="s">
        <v>263</v>
      </c>
      <c r="H779" s="285"/>
      <c r="I779" s="284"/>
      <c r="J779" s="321" t="s">
        <v>150</v>
      </c>
      <c r="K779" s="660"/>
      <c r="L779" s="340"/>
      <c r="M779" s="468"/>
      <c r="N779" s="140"/>
      <c r="O779" s="370"/>
      <c r="P779" s="371"/>
      <c r="Q779" s="371"/>
      <c r="R779" s="372"/>
    </row>
    <row r="780" spans="1:18">
      <c r="A780" s="264"/>
      <c r="B780" s="360"/>
      <c r="C780" s="360"/>
      <c r="D780" s="360"/>
      <c r="E780" s="360"/>
      <c r="F780" s="360"/>
      <c r="G780" s="317"/>
      <c r="H780" s="285"/>
      <c r="I780" s="284"/>
      <c r="J780" s="321"/>
      <c r="K780" s="660"/>
      <c r="L780" s="340"/>
      <c r="M780" s="468"/>
      <c r="N780" s="140"/>
      <c r="O780" s="370"/>
      <c r="P780" s="371"/>
      <c r="Q780" s="371"/>
      <c r="R780" s="372"/>
    </row>
    <row r="781" spans="1:18">
      <c r="A781" s="264"/>
      <c r="B781" s="360"/>
      <c r="C781" s="360"/>
      <c r="D781" s="360"/>
      <c r="E781" s="360"/>
      <c r="F781" s="360"/>
      <c r="G781" s="317"/>
      <c r="H781" s="285"/>
      <c r="I781" s="284"/>
      <c r="J781" s="321"/>
      <c r="K781" s="660"/>
      <c r="L781" s="340"/>
      <c r="M781" s="468"/>
      <c r="N781" s="140"/>
      <c r="O781" s="370"/>
      <c r="P781" s="371"/>
      <c r="Q781" s="371"/>
      <c r="R781" s="372"/>
    </row>
    <row r="782" spans="1:18">
      <c r="A782" s="264"/>
      <c r="B782" s="355"/>
      <c r="C782" s="356"/>
      <c r="D782" s="357"/>
      <c r="E782" s="358"/>
      <c r="F782" s="359" t="s">
        <v>522</v>
      </c>
      <c r="G782" s="661" t="s">
        <v>263</v>
      </c>
      <c r="H782" s="285"/>
      <c r="I782" s="284"/>
      <c r="J782" s="321" t="s">
        <v>151</v>
      </c>
      <c r="K782" s="660"/>
      <c r="L782" s="340"/>
      <c r="M782" s="468"/>
      <c r="N782" s="140"/>
      <c r="O782" s="370"/>
      <c r="P782" s="371"/>
      <c r="Q782" s="371"/>
      <c r="R782" s="372"/>
    </row>
    <row r="783" spans="1:18">
      <c r="A783" s="264"/>
      <c r="B783" s="360"/>
      <c r="C783" s="360"/>
      <c r="D783" s="360"/>
      <c r="E783" s="360"/>
      <c r="F783" s="360"/>
      <c r="G783" s="317"/>
      <c r="H783" s="285"/>
      <c r="I783" s="284"/>
      <c r="J783" s="321"/>
      <c r="K783" s="660"/>
      <c r="L783" s="340"/>
      <c r="M783" s="468"/>
      <c r="N783" s="140"/>
      <c r="O783" s="370"/>
      <c r="P783" s="371"/>
      <c r="Q783" s="371"/>
      <c r="R783" s="372"/>
    </row>
    <row r="784" spans="1:18">
      <c r="A784" s="264"/>
      <c r="B784" s="360"/>
      <c r="C784" s="360"/>
      <c r="D784" s="360"/>
      <c r="E784" s="360"/>
      <c r="F784" s="360"/>
      <c r="G784" s="317"/>
      <c r="H784" s="285"/>
      <c r="I784" s="284"/>
      <c r="J784" s="321"/>
      <c r="K784" s="660"/>
      <c r="L784" s="340"/>
      <c r="M784" s="468"/>
      <c r="N784" s="140"/>
      <c r="O784" s="370"/>
      <c r="P784" s="371"/>
      <c r="Q784" s="371"/>
      <c r="R784" s="372"/>
    </row>
    <row r="785" spans="1:18">
      <c r="A785" s="264"/>
      <c r="B785" s="355"/>
      <c r="C785" s="356"/>
      <c r="D785" s="357"/>
      <c r="E785" s="358"/>
      <c r="F785" s="359" t="s">
        <v>522</v>
      </c>
      <c r="G785" s="661" t="s">
        <v>263</v>
      </c>
      <c r="H785" s="285"/>
      <c r="I785" s="284"/>
      <c r="J785" s="321" t="s">
        <v>152</v>
      </c>
      <c r="K785" s="660"/>
      <c r="L785" s="340"/>
      <c r="M785" s="468"/>
      <c r="N785" s="140"/>
      <c r="O785" s="370"/>
      <c r="P785" s="371"/>
      <c r="Q785" s="371"/>
      <c r="R785" s="372"/>
    </row>
    <row r="786" spans="1:18">
      <c r="A786" s="264"/>
      <c r="B786" s="363"/>
      <c r="C786" s="363"/>
      <c r="D786" s="363"/>
      <c r="E786" s="363"/>
      <c r="F786" s="363"/>
      <c r="G786" s="295"/>
      <c r="H786" s="285"/>
      <c r="I786" s="284"/>
      <c r="J786" s="323"/>
      <c r="K786" s="660"/>
      <c r="L786" s="340"/>
      <c r="M786" s="468"/>
      <c r="N786" s="140"/>
      <c r="O786" s="370"/>
      <c r="P786" s="371"/>
      <c r="Q786" s="371"/>
      <c r="R786" s="372"/>
    </row>
    <row r="787" spans="1:18">
      <c r="A787" s="264"/>
      <c r="B787" s="363"/>
      <c r="C787" s="363"/>
      <c r="D787" s="363"/>
      <c r="E787" s="363"/>
      <c r="F787" s="363"/>
      <c r="G787" s="295"/>
      <c r="H787" s="285"/>
      <c r="I787" s="284"/>
      <c r="J787" s="298"/>
      <c r="K787" s="345"/>
      <c r="L787" s="339"/>
      <c r="M787" s="468"/>
      <c r="N787" s="140"/>
      <c r="O787" s="241"/>
      <c r="P787" s="242"/>
      <c r="Q787" s="242"/>
      <c r="R787" s="243"/>
    </row>
    <row r="788" spans="1:18">
      <c r="A788" s="264"/>
      <c r="B788" s="363"/>
      <c r="C788" s="363"/>
      <c r="D788" s="363"/>
      <c r="E788" s="363"/>
      <c r="F788" s="363"/>
      <c r="G788" s="295"/>
      <c r="H788" s="285"/>
      <c r="I788" s="284"/>
      <c r="J788" s="298"/>
      <c r="K788" s="345"/>
      <c r="L788" s="339"/>
      <c r="M788" s="468"/>
      <c r="N788" s="140"/>
      <c r="O788" s="241"/>
      <c r="P788" s="242"/>
      <c r="Q788" s="242"/>
      <c r="R788" s="243"/>
    </row>
    <row r="789" spans="1:18" ht="20.25">
      <c r="A789" s="264"/>
      <c r="B789" s="496"/>
      <c r="C789" s="496"/>
      <c r="D789" s="496"/>
      <c r="E789" s="496"/>
      <c r="F789" s="496"/>
      <c r="G789" s="497"/>
      <c r="H789" s="498"/>
      <c r="I789" s="499"/>
      <c r="J789" s="718" t="s">
        <v>71</v>
      </c>
      <c r="K789" s="731" t="s">
        <v>765</v>
      </c>
      <c r="L789" s="720"/>
      <c r="M789" s="491"/>
      <c r="N789" s="501"/>
      <c r="O789" s="717" t="s">
        <v>799</v>
      </c>
      <c r="P789" s="504"/>
      <c r="Q789" s="503"/>
      <c r="R789" s="504"/>
    </row>
    <row r="790" spans="1:18" ht="18">
      <c r="A790" s="264"/>
      <c r="B790" s="496"/>
      <c r="C790" s="496"/>
      <c r="D790" s="496"/>
      <c r="E790" s="496"/>
      <c r="F790" s="496"/>
      <c r="G790" s="497"/>
      <c r="H790" s="498"/>
      <c r="I790" s="499"/>
      <c r="J790" s="718"/>
      <c r="K790" s="731" t="s">
        <v>486</v>
      </c>
      <c r="L790" s="720"/>
      <c r="M790" s="491"/>
      <c r="N790" s="501"/>
      <c r="O790" s="785" t="s">
        <v>800</v>
      </c>
      <c r="P790" s="785"/>
      <c r="Q790" s="785"/>
      <c r="R790" s="785"/>
    </row>
    <row r="791" spans="1:18">
      <c r="A791" s="264"/>
      <c r="B791" s="369"/>
      <c r="C791" s="369"/>
      <c r="D791" s="369"/>
      <c r="E791" s="369"/>
      <c r="F791" s="369"/>
      <c r="G791" s="275"/>
      <c r="H791" s="188"/>
      <c r="I791" s="194"/>
      <c r="J791" s="721"/>
      <c r="K791" s="732"/>
      <c r="L791" s="723"/>
      <c r="M791" s="525"/>
      <c r="N791" s="140"/>
      <c r="O791" s="241"/>
      <c r="P791" s="242"/>
      <c r="Q791" s="242"/>
      <c r="R791" s="243"/>
    </row>
    <row r="792" spans="1:18">
      <c r="A792" s="264"/>
      <c r="B792" s="369"/>
      <c r="C792" s="369"/>
      <c r="D792" s="369"/>
      <c r="E792" s="369"/>
      <c r="F792" s="369"/>
      <c r="G792" s="275"/>
      <c r="H792" s="188"/>
      <c r="I792" s="194"/>
      <c r="J792" s="721"/>
      <c r="K792" s="732"/>
      <c r="L792" s="723"/>
      <c r="M792" s="468"/>
      <c r="N792" s="140"/>
      <c r="O792" s="241"/>
      <c r="P792" s="242"/>
      <c r="Q792" s="242"/>
      <c r="R792" s="243"/>
    </row>
    <row r="793" spans="1:18">
      <c r="A793" s="264"/>
      <c r="B793" s="369"/>
      <c r="C793" s="369"/>
      <c r="D793" s="369"/>
      <c r="E793" s="369"/>
      <c r="F793" s="369"/>
      <c r="G793" s="275"/>
      <c r="H793" s="291">
        <f>SUM(Fehlerkontrolle!R78)</f>
        <v>-4</v>
      </c>
      <c r="I793" s="194"/>
      <c r="J793" s="724" t="s">
        <v>28</v>
      </c>
      <c r="K793" s="733" t="s">
        <v>655</v>
      </c>
      <c r="L793" s="723"/>
      <c r="M793" s="468"/>
      <c r="N793" s="140"/>
      <c r="O793" s="241"/>
      <c r="P793" s="242"/>
      <c r="Q793" s="242"/>
      <c r="R793" s="243"/>
    </row>
    <row r="794" spans="1:18">
      <c r="A794" s="264"/>
      <c r="B794" s="369"/>
      <c r="C794" s="369"/>
      <c r="D794" s="369"/>
      <c r="E794" s="369"/>
      <c r="F794" s="369"/>
      <c r="G794" s="275"/>
      <c r="H794" s="291"/>
      <c r="I794" s="194"/>
      <c r="J794" s="724"/>
      <c r="K794" s="733" t="s">
        <v>656</v>
      </c>
      <c r="L794" s="723"/>
      <c r="M794" s="468"/>
      <c r="N794" s="140"/>
      <c r="O794" s="241"/>
      <c r="P794" s="242"/>
      <c r="Q794" s="242"/>
      <c r="R794" s="243"/>
    </row>
    <row r="795" spans="1:18">
      <c r="A795" s="264"/>
      <c r="B795" s="369"/>
      <c r="C795" s="369"/>
      <c r="D795" s="369"/>
      <c r="E795" s="369"/>
      <c r="F795" s="369"/>
      <c r="G795" s="275"/>
      <c r="H795" s="188"/>
      <c r="I795" s="194"/>
      <c r="J795" s="724"/>
      <c r="K795" s="732"/>
      <c r="L795" s="723"/>
      <c r="M795" s="468"/>
      <c r="N795" s="140"/>
      <c r="O795" s="241"/>
      <c r="P795" s="242"/>
      <c r="Q795" s="242"/>
      <c r="R795" s="243"/>
    </row>
    <row r="796" spans="1:18">
      <c r="A796" s="264"/>
      <c r="B796" s="355"/>
      <c r="C796" s="356"/>
      <c r="D796" s="357"/>
      <c r="E796" s="358"/>
      <c r="F796" s="359"/>
      <c r="G796" s="296" t="s">
        <v>263</v>
      </c>
      <c r="H796" s="188"/>
      <c r="I796" s="194"/>
      <c r="J796" s="726" t="s">
        <v>148</v>
      </c>
      <c r="K796" s="734" t="s">
        <v>387</v>
      </c>
      <c r="L796" s="723"/>
      <c r="M796" s="468"/>
      <c r="N796" s="140"/>
      <c r="O796" s="370"/>
      <c r="P796" s="371"/>
      <c r="Q796" s="371"/>
      <c r="R796" s="372"/>
    </row>
    <row r="797" spans="1:18" ht="38.25">
      <c r="A797" s="264"/>
      <c r="B797" s="369"/>
      <c r="C797" s="369"/>
      <c r="D797" s="369"/>
      <c r="E797" s="369"/>
      <c r="F797" s="369"/>
      <c r="G797" s="275"/>
      <c r="H797" s="188"/>
      <c r="I797" s="194"/>
      <c r="J797" s="724"/>
      <c r="K797" s="734" t="s">
        <v>388</v>
      </c>
      <c r="L797" s="723"/>
      <c r="M797" s="468"/>
      <c r="N797" s="140"/>
      <c r="O797" s="370"/>
      <c r="P797" s="371"/>
      <c r="Q797" s="371"/>
      <c r="R797" s="372"/>
    </row>
    <row r="798" spans="1:18">
      <c r="A798" s="264"/>
      <c r="B798" s="369"/>
      <c r="C798" s="369"/>
      <c r="D798" s="369"/>
      <c r="E798" s="369"/>
      <c r="F798" s="369"/>
      <c r="G798" s="275"/>
      <c r="H798" s="188"/>
      <c r="I798" s="194"/>
      <c r="J798" s="724"/>
      <c r="K798" s="734"/>
      <c r="L798" s="723"/>
      <c r="M798" s="468"/>
      <c r="N798" s="140"/>
      <c r="O798" s="370"/>
      <c r="P798" s="371"/>
      <c r="Q798" s="371"/>
      <c r="R798" s="372"/>
    </row>
    <row r="799" spans="1:18">
      <c r="A799" s="264"/>
      <c r="B799" s="355"/>
      <c r="C799" s="356"/>
      <c r="D799" s="357"/>
      <c r="E799" s="358"/>
      <c r="F799" s="359"/>
      <c r="G799" s="295" t="s">
        <v>263</v>
      </c>
      <c r="H799" s="285"/>
      <c r="I799" s="284"/>
      <c r="J799" s="726" t="s">
        <v>141</v>
      </c>
      <c r="K799" s="727" t="s">
        <v>394</v>
      </c>
      <c r="L799" s="728"/>
      <c r="M799" s="468"/>
      <c r="N799" s="140"/>
      <c r="O799" s="370"/>
      <c r="P799" s="371"/>
      <c r="Q799" s="371"/>
      <c r="R799" s="372"/>
    </row>
    <row r="800" spans="1:18" ht="38.25">
      <c r="A800" s="264"/>
      <c r="B800" s="369"/>
      <c r="C800" s="369"/>
      <c r="D800" s="369"/>
      <c r="E800" s="369"/>
      <c r="F800" s="369"/>
      <c r="G800" s="275"/>
      <c r="H800" s="188"/>
      <c r="I800" s="194"/>
      <c r="J800" s="724"/>
      <c r="K800" s="727" t="s">
        <v>766</v>
      </c>
      <c r="L800" s="723"/>
      <c r="M800" s="468"/>
      <c r="N800" s="140"/>
      <c r="O800" s="370"/>
      <c r="P800" s="371"/>
      <c r="Q800" s="371"/>
      <c r="R800" s="372"/>
    </row>
    <row r="801" spans="1:18">
      <c r="A801" s="264"/>
      <c r="B801" s="369"/>
      <c r="C801" s="369"/>
      <c r="D801" s="369"/>
      <c r="E801" s="369"/>
      <c r="F801" s="369"/>
      <c r="G801" s="275"/>
      <c r="H801" s="188"/>
      <c r="I801" s="194"/>
      <c r="J801" s="724"/>
      <c r="K801" s="727"/>
      <c r="L801" s="723"/>
      <c r="M801" s="468"/>
      <c r="N801" s="140"/>
      <c r="O801" s="370"/>
      <c r="P801" s="371"/>
      <c r="Q801" s="371"/>
      <c r="R801" s="372"/>
    </row>
    <row r="802" spans="1:18">
      <c r="A802" s="264"/>
      <c r="B802" s="355"/>
      <c r="C802" s="356"/>
      <c r="D802" s="357"/>
      <c r="E802" s="358"/>
      <c r="F802" s="359"/>
      <c r="G802" s="295" t="s">
        <v>263</v>
      </c>
      <c r="H802" s="285"/>
      <c r="I802" s="284"/>
      <c r="J802" s="726" t="s">
        <v>142</v>
      </c>
      <c r="K802" s="727" t="s">
        <v>767</v>
      </c>
      <c r="L802" s="728"/>
      <c r="M802" s="468"/>
      <c r="N802" s="140"/>
      <c r="O802" s="370"/>
      <c r="P802" s="371"/>
      <c r="Q802" s="371"/>
      <c r="R802" s="372"/>
    </row>
    <row r="803" spans="1:18">
      <c r="A803" s="264"/>
      <c r="B803" s="369"/>
      <c r="C803" s="369"/>
      <c r="D803" s="369"/>
      <c r="E803" s="369"/>
      <c r="F803" s="369"/>
      <c r="G803" s="275"/>
      <c r="H803" s="188"/>
      <c r="I803" s="194"/>
      <c r="J803" s="724"/>
      <c r="K803" s="727" t="s">
        <v>768</v>
      </c>
      <c r="L803" s="723"/>
      <c r="M803" s="468"/>
      <c r="N803" s="140"/>
      <c r="O803" s="370"/>
      <c r="P803" s="371"/>
      <c r="Q803" s="371"/>
      <c r="R803" s="372"/>
    </row>
    <row r="804" spans="1:18">
      <c r="A804" s="264"/>
      <c r="B804" s="369"/>
      <c r="C804" s="369"/>
      <c r="D804" s="369"/>
      <c r="E804" s="369"/>
      <c r="F804" s="369"/>
      <c r="G804" s="275"/>
      <c r="H804" s="188"/>
      <c r="I804" s="194"/>
      <c r="J804" s="724"/>
      <c r="K804" s="727"/>
      <c r="L804" s="723"/>
      <c r="M804" s="468"/>
      <c r="N804" s="140"/>
      <c r="O804" s="370"/>
      <c r="P804" s="371"/>
      <c r="Q804" s="371"/>
      <c r="R804" s="372"/>
    </row>
    <row r="805" spans="1:18">
      <c r="A805" s="264"/>
      <c r="B805" s="355"/>
      <c r="C805" s="356"/>
      <c r="D805" s="357"/>
      <c r="E805" s="358"/>
      <c r="F805" s="359"/>
      <c r="G805" s="295" t="s">
        <v>263</v>
      </c>
      <c r="H805" s="285"/>
      <c r="I805" s="284"/>
      <c r="J805" s="726" t="s">
        <v>143</v>
      </c>
      <c r="K805" s="727" t="s">
        <v>395</v>
      </c>
      <c r="L805" s="728"/>
      <c r="M805" s="468"/>
      <c r="N805" s="140"/>
      <c r="O805" s="370"/>
      <c r="P805" s="371"/>
      <c r="Q805" s="371"/>
      <c r="R805" s="372"/>
    </row>
    <row r="806" spans="1:18" ht="38.25">
      <c r="A806" s="264"/>
      <c r="B806" s="369"/>
      <c r="C806" s="369"/>
      <c r="D806" s="369"/>
      <c r="E806" s="369"/>
      <c r="F806" s="369"/>
      <c r="G806" s="275"/>
      <c r="H806" s="188"/>
      <c r="I806" s="194"/>
      <c r="J806" s="724"/>
      <c r="K806" s="727" t="s">
        <v>389</v>
      </c>
      <c r="L806" s="723"/>
      <c r="M806" s="468"/>
      <c r="N806" s="140"/>
      <c r="O806" s="370"/>
      <c r="P806" s="371"/>
      <c r="Q806" s="371"/>
      <c r="R806" s="372"/>
    </row>
    <row r="807" spans="1:18">
      <c r="A807" s="264"/>
      <c r="B807" s="369"/>
      <c r="C807" s="369"/>
      <c r="D807" s="369"/>
      <c r="E807" s="369"/>
      <c r="F807" s="369"/>
      <c r="G807" s="275"/>
      <c r="H807" s="188"/>
      <c r="I807" s="194"/>
      <c r="J807" s="724"/>
      <c r="K807" s="727"/>
      <c r="L807" s="723"/>
      <c r="M807" s="468"/>
      <c r="N807" s="140"/>
      <c r="O807" s="370"/>
      <c r="P807" s="371"/>
      <c r="Q807" s="371"/>
      <c r="R807" s="372"/>
    </row>
    <row r="808" spans="1:18">
      <c r="A808" s="264"/>
      <c r="B808" s="363"/>
      <c r="C808" s="363"/>
      <c r="D808" s="363"/>
      <c r="E808" s="363"/>
      <c r="F808" s="363"/>
      <c r="G808" s="295"/>
      <c r="H808" s="291">
        <f>SUM(Fehlerkontrolle!R79)</f>
        <v>-5</v>
      </c>
      <c r="I808" s="284"/>
      <c r="J808" s="724" t="s">
        <v>29</v>
      </c>
      <c r="K808" s="725" t="s">
        <v>232</v>
      </c>
      <c r="L808" s="723"/>
      <c r="M808" s="468"/>
      <c r="N808" s="140"/>
      <c r="O808" s="370"/>
      <c r="P808" s="371"/>
      <c r="Q808" s="371"/>
      <c r="R808" s="372"/>
    </row>
    <row r="809" spans="1:18">
      <c r="A809" s="264"/>
      <c r="B809" s="360"/>
      <c r="C809" s="360"/>
      <c r="D809" s="360"/>
      <c r="E809" s="360"/>
      <c r="F809" s="360"/>
      <c r="G809" s="295"/>
      <c r="H809" s="285"/>
      <c r="I809" s="284"/>
      <c r="J809" s="729"/>
      <c r="K809" s="727"/>
      <c r="L809" s="728"/>
      <c r="M809" s="468"/>
      <c r="N809" s="140"/>
      <c r="O809" s="370"/>
      <c r="P809" s="371"/>
      <c r="Q809" s="371"/>
      <c r="R809" s="372"/>
    </row>
    <row r="810" spans="1:18">
      <c r="A810" s="264"/>
      <c r="B810" s="355"/>
      <c r="C810" s="356"/>
      <c r="D810" s="357"/>
      <c r="E810" s="358"/>
      <c r="F810" s="359"/>
      <c r="G810" s="295" t="s">
        <v>263</v>
      </c>
      <c r="H810" s="285"/>
      <c r="I810" s="284"/>
      <c r="J810" s="726" t="s">
        <v>148</v>
      </c>
      <c r="K810" s="727" t="s">
        <v>390</v>
      </c>
      <c r="L810" s="728"/>
      <c r="M810" s="468"/>
      <c r="N810" s="140"/>
      <c r="O810" s="370"/>
      <c r="P810" s="371"/>
      <c r="Q810" s="371"/>
      <c r="R810" s="372"/>
    </row>
    <row r="811" spans="1:18">
      <c r="A811" s="264"/>
      <c r="B811" s="363"/>
      <c r="C811" s="363"/>
      <c r="D811" s="363"/>
      <c r="E811" s="363"/>
      <c r="F811" s="363"/>
      <c r="G811" s="295"/>
      <c r="H811" s="285"/>
      <c r="I811" s="284"/>
      <c r="J811" s="726"/>
      <c r="K811" s="727" t="s">
        <v>769</v>
      </c>
      <c r="L811" s="728"/>
      <c r="M811" s="468"/>
      <c r="N811" s="140"/>
      <c r="O811" s="370"/>
      <c r="P811" s="371"/>
      <c r="Q811" s="371"/>
      <c r="R811" s="372"/>
    </row>
    <row r="812" spans="1:18">
      <c r="A812" s="264"/>
      <c r="B812" s="363"/>
      <c r="C812" s="363"/>
      <c r="D812" s="363"/>
      <c r="E812" s="363"/>
      <c r="F812" s="363"/>
      <c r="G812" s="295"/>
      <c r="H812" s="285"/>
      <c r="I812" s="284"/>
      <c r="J812" s="726"/>
      <c r="K812" s="727"/>
      <c r="L812" s="728"/>
      <c r="M812" s="468"/>
      <c r="N812" s="140"/>
      <c r="O812" s="370"/>
      <c r="P812" s="371"/>
      <c r="Q812" s="371"/>
      <c r="R812" s="372"/>
    </row>
    <row r="813" spans="1:18">
      <c r="A813" s="264"/>
      <c r="B813" s="355"/>
      <c r="C813" s="356"/>
      <c r="D813" s="357"/>
      <c r="E813" s="358"/>
      <c r="F813" s="359"/>
      <c r="G813" s="295" t="s">
        <v>263</v>
      </c>
      <c r="H813" s="285"/>
      <c r="I813" s="284"/>
      <c r="J813" s="726" t="s">
        <v>141</v>
      </c>
      <c r="K813" s="727" t="s">
        <v>391</v>
      </c>
      <c r="L813" s="728"/>
      <c r="M813" s="468"/>
      <c r="N813" s="140"/>
      <c r="O813" s="370"/>
      <c r="P813" s="371"/>
      <c r="Q813" s="371"/>
      <c r="R813" s="372"/>
    </row>
    <row r="814" spans="1:18" ht="25.5">
      <c r="A814" s="264"/>
      <c r="B814" s="363"/>
      <c r="C814" s="363"/>
      <c r="D814" s="363"/>
      <c r="E814" s="363"/>
      <c r="F814" s="363"/>
      <c r="G814" s="295"/>
      <c r="H814" s="285"/>
      <c r="I814" s="284"/>
      <c r="J814" s="726"/>
      <c r="K814" s="727" t="s">
        <v>770</v>
      </c>
      <c r="L814" s="728"/>
      <c r="M814" s="468"/>
      <c r="N814" s="140"/>
      <c r="O814" s="370"/>
      <c r="P814" s="371"/>
      <c r="Q814" s="371"/>
      <c r="R814" s="372"/>
    </row>
    <row r="815" spans="1:18">
      <c r="A815" s="264"/>
      <c r="B815" s="363"/>
      <c r="C815" s="363"/>
      <c r="D815" s="363"/>
      <c r="E815" s="363"/>
      <c r="F815" s="363"/>
      <c r="G815" s="295"/>
      <c r="H815" s="285"/>
      <c r="I815" s="284"/>
      <c r="J815" s="726"/>
      <c r="K815" s="727"/>
      <c r="L815" s="728"/>
      <c r="M815" s="468"/>
      <c r="N815" s="140"/>
      <c r="O815" s="370"/>
      <c r="P815" s="371"/>
      <c r="Q815" s="371"/>
      <c r="R815" s="372"/>
    </row>
    <row r="816" spans="1:18">
      <c r="A816" s="264"/>
      <c r="B816" s="355"/>
      <c r="C816" s="356"/>
      <c r="D816" s="357"/>
      <c r="E816" s="358"/>
      <c r="F816" s="359"/>
      <c r="G816" s="295" t="s">
        <v>263</v>
      </c>
      <c r="H816" s="285"/>
      <c r="I816" s="284"/>
      <c r="J816" s="726" t="s">
        <v>142</v>
      </c>
      <c r="K816" s="727" t="s">
        <v>392</v>
      </c>
      <c r="L816" s="728"/>
      <c r="M816" s="468"/>
      <c r="N816" s="140"/>
      <c r="O816" s="370"/>
      <c r="P816" s="371"/>
      <c r="Q816" s="371"/>
      <c r="R816" s="372"/>
    </row>
    <row r="817" spans="1:18" ht="25.5">
      <c r="A817" s="264"/>
      <c r="B817" s="360"/>
      <c r="C817" s="360"/>
      <c r="D817" s="360"/>
      <c r="E817" s="360"/>
      <c r="F817" s="360"/>
      <c r="G817" s="295"/>
      <c r="H817" s="285"/>
      <c r="I817" s="284"/>
      <c r="J817" s="726"/>
      <c r="K817" s="727" t="s">
        <v>771</v>
      </c>
      <c r="L817" s="728"/>
      <c r="M817" s="468"/>
      <c r="N817" s="140"/>
      <c r="O817" s="370"/>
      <c r="P817" s="371"/>
      <c r="Q817" s="371"/>
      <c r="R817" s="372"/>
    </row>
    <row r="818" spans="1:18">
      <c r="A818" s="264"/>
      <c r="B818" s="360"/>
      <c r="C818" s="360"/>
      <c r="D818" s="360"/>
      <c r="E818" s="360"/>
      <c r="F818" s="360"/>
      <c r="G818" s="295"/>
      <c r="H818" s="285"/>
      <c r="I818" s="284"/>
      <c r="J818" s="726"/>
      <c r="K818" s="727"/>
      <c r="L818" s="728"/>
      <c r="M818" s="468"/>
      <c r="N818" s="140"/>
      <c r="O818" s="370"/>
      <c r="P818" s="371"/>
      <c r="Q818" s="371"/>
      <c r="R818" s="372"/>
    </row>
    <row r="819" spans="1:18">
      <c r="A819" s="264"/>
      <c r="B819" s="355"/>
      <c r="C819" s="356"/>
      <c r="D819" s="357"/>
      <c r="E819" s="358"/>
      <c r="F819" s="359"/>
      <c r="G819" s="295" t="s">
        <v>263</v>
      </c>
      <c r="H819" s="285"/>
      <c r="I819" s="284"/>
      <c r="J819" s="726" t="s">
        <v>143</v>
      </c>
      <c r="K819" s="727" t="s">
        <v>396</v>
      </c>
      <c r="L819" s="728"/>
      <c r="M819" s="468"/>
      <c r="N819" s="140"/>
      <c r="O819" s="370"/>
      <c r="P819" s="371"/>
      <c r="Q819" s="371"/>
      <c r="R819" s="372"/>
    </row>
    <row r="820" spans="1:18">
      <c r="A820" s="264"/>
      <c r="B820" s="360"/>
      <c r="C820" s="360"/>
      <c r="D820" s="360"/>
      <c r="E820" s="360"/>
      <c r="F820" s="360"/>
      <c r="G820" s="295"/>
      <c r="H820" s="285"/>
      <c r="I820" s="284"/>
      <c r="J820" s="726"/>
      <c r="K820" s="727" t="s">
        <v>772</v>
      </c>
      <c r="L820" s="728"/>
      <c r="M820" s="468"/>
      <c r="N820" s="140"/>
      <c r="O820" s="370"/>
      <c r="P820" s="371"/>
      <c r="Q820" s="371"/>
      <c r="R820" s="372"/>
    </row>
    <row r="821" spans="1:18">
      <c r="A821" s="264"/>
      <c r="B821" s="360"/>
      <c r="C821" s="360"/>
      <c r="D821" s="360"/>
      <c r="E821" s="360"/>
      <c r="F821" s="360"/>
      <c r="G821" s="295"/>
      <c r="H821" s="285"/>
      <c r="I821" s="284"/>
      <c r="J821" s="726"/>
      <c r="K821" s="727"/>
      <c r="L821" s="728"/>
      <c r="M821" s="468"/>
      <c r="N821" s="140"/>
      <c r="O821" s="370"/>
      <c r="P821" s="371"/>
      <c r="Q821" s="371"/>
      <c r="R821" s="372"/>
    </row>
    <row r="822" spans="1:18">
      <c r="A822" s="264"/>
      <c r="B822" s="355"/>
      <c r="C822" s="356"/>
      <c r="D822" s="357"/>
      <c r="E822" s="358"/>
      <c r="F822" s="359"/>
      <c r="G822" s="295" t="s">
        <v>263</v>
      </c>
      <c r="H822" s="285"/>
      <c r="I822" s="284"/>
      <c r="J822" s="726" t="s">
        <v>21</v>
      </c>
      <c r="K822" s="727" t="s">
        <v>393</v>
      </c>
      <c r="L822" s="728"/>
      <c r="M822" s="468"/>
      <c r="N822" s="140"/>
      <c r="O822" s="370"/>
      <c r="P822" s="371"/>
      <c r="Q822" s="371"/>
      <c r="R822" s="372"/>
    </row>
    <row r="823" spans="1:18" ht="25.5">
      <c r="A823" s="264"/>
      <c r="B823" s="360"/>
      <c r="C823" s="360"/>
      <c r="D823" s="360"/>
      <c r="E823" s="360"/>
      <c r="F823" s="360"/>
      <c r="G823" s="295"/>
      <c r="H823" s="285"/>
      <c r="I823" s="284"/>
      <c r="J823" s="726"/>
      <c r="K823" s="727" t="s">
        <v>773</v>
      </c>
      <c r="L823" s="728"/>
      <c r="M823" s="468"/>
      <c r="N823" s="140"/>
      <c r="O823" s="370"/>
      <c r="P823" s="371"/>
      <c r="Q823" s="371"/>
      <c r="R823" s="372"/>
    </row>
    <row r="824" spans="1:18">
      <c r="A824" s="264"/>
      <c r="B824" s="360"/>
      <c r="C824" s="360"/>
      <c r="D824" s="360"/>
      <c r="E824" s="360"/>
      <c r="F824" s="360"/>
      <c r="G824" s="295"/>
      <c r="H824" s="285"/>
      <c r="I824" s="284"/>
      <c r="J824" s="726"/>
      <c r="K824" s="727"/>
      <c r="L824" s="728"/>
      <c r="M824" s="468"/>
      <c r="N824" s="140"/>
      <c r="O824" s="370"/>
      <c r="P824" s="371"/>
      <c r="Q824" s="371"/>
      <c r="R824" s="372"/>
    </row>
    <row r="825" spans="1:18">
      <c r="A825" s="264"/>
      <c r="B825" s="360"/>
      <c r="C825" s="360"/>
      <c r="D825" s="360"/>
      <c r="E825" s="360"/>
      <c r="F825" s="360"/>
      <c r="G825" s="295"/>
      <c r="H825" s="291">
        <f>SUM(Fehlerkontrolle!R80)</f>
        <v>0</v>
      </c>
      <c r="I825" s="282"/>
      <c r="J825" s="283" t="s">
        <v>41</v>
      </c>
      <c r="K825" s="659" t="s">
        <v>268</v>
      </c>
      <c r="L825" s="339"/>
      <c r="M825" s="468"/>
      <c r="N825" s="140"/>
      <c r="O825" s="370"/>
      <c r="P825" s="371"/>
      <c r="Q825" s="371"/>
      <c r="R825" s="372"/>
    </row>
    <row r="826" spans="1:18">
      <c r="A826" s="264"/>
      <c r="B826" s="360"/>
      <c r="C826" s="360"/>
      <c r="D826" s="360"/>
      <c r="E826" s="360"/>
      <c r="F826" s="360"/>
      <c r="G826" s="295"/>
      <c r="H826" s="285"/>
      <c r="I826" s="284"/>
      <c r="J826" s="298"/>
      <c r="K826" s="660"/>
      <c r="L826" s="340"/>
      <c r="M826" s="468"/>
      <c r="N826" s="140"/>
      <c r="O826" s="370"/>
      <c r="P826" s="371"/>
      <c r="Q826" s="371"/>
      <c r="R826" s="372"/>
    </row>
    <row r="827" spans="1:18">
      <c r="A827" s="264"/>
      <c r="B827" s="355"/>
      <c r="C827" s="356"/>
      <c r="D827" s="357"/>
      <c r="E827" s="358"/>
      <c r="F827" s="359" t="s">
        <v>522</v>
      </c>
      <c r="G827" s="318" t="s">
        <v>263</v>
      </c>
      <c r="H827" s="285"/>
      <c r="I827" s="284"/>
      <c r="J827" s="321" t="s">
        <v>148</v>
      </c>
      <c r="K827" s="660"/>
      <c r="L827" s="340"/>
      <c r="M827" s="468"/>
      <c r="N827" s="140"/>
      <c r="O827" s="370"/>
      <c r="P827" s="371"/>
      <c r="Q827" s="371"/>
      <c r="R827" s="372"/>
    </row>
    <row r="828" spans="1:18">
      <c r="A828" s="264"/>
      <c r="B828" s="360"/>
      <c r="C828" s="360"/>
      <c r="D828" s="360"/>
      <c r="E828" s="360"/>
      <c r="F828" s="360"/>
      <c r="G828" s="317"/>
      <c r="H828" s="285"/>
      <c r="I828" s="284"/>
      <c r="J828" s="321"/>
      <c r="K828" s="660"/>
      <c r="L828" s="340"/>
      <c r="M828" s="468"/>
      <c r="N828" s="140"/>
      <c r="O828" s="370"/>
      <c r="P828" s="371"/>
      <c r="Q828" s="371"/>
      <c r="R828" s="372"/>
    </row>
    <row r="829" spans="1:18">
      <c r="A829" s="264"/>
      <c r="B829" s="360"/>
      <c r="C829" s="360"/>
      <c r="D829" s="360"/>
      <c r="E829" s="360"/>
      <c r="F829" s="360"/>
      <c r="G829" s="317"/>
      <c r="H829" s="285"/>
      <c r="I829" s="284"/>
      <c r="J829" s="321"/>
      <c r="K829" s="660"/>
      <c r="L829" s="340"/>
      <c r="M829" s="468"/>
      <c r="N829" s="140"/>
      <c r="O829" s="370"/>
      <c r="P829" s="371"/>
      <c r="Q829" s="371"/>
      <c r="R829" s="372"/>
    </row>
    <row r="830" spans="1:18">
      <c r="A830" s="264"/>
      <c r="B830" s="355"/>
      <c r="C830" s="356"/>
      <c r="D830" s="357"/>
      <c r="E830" s="358"/>
      <c r="F830" s="359" t="s">
        <v>522</v>
      </c>
      <c r="G830" s="661" t="s">
        <v>263</v>
      </c>
      <c r="H830" s="285"/>
      <c r="I830" s="284"/>
      <c r="J830" s="321" t="s">
        <v>149</v>
      </c>
      <c r="K830" s="660"/>
      <c r="L830" s="340"/>
      <c r="M830" s="468"/>
      <c r="N830" s="140"/>
      <c r="O830" s="370"/>
      <c r="P830" s="371"/>
      <c r="Q830" s="371"/>
      <c r="R830" s="372"/>
    </row>
    <row r="831" spans="1:18">
      <c r="A831" s="264"/>
      <c r="B831" s="362"/>
      <c r="C831" s="360"/>
      <c r="D831" s="360"/>
      <c r="E831" s="360"/>
      <c r="F831" s="360"/>
      <c r="G831" s="317"/>
      <c r="H831" s="285"/>
      <c r="I831" s="284"/>
      <c r="J831" s="321"/>
      <c r="K831" s="660"/>
      <c r="L831" s="340"/>
      <c r="M831" s="468"/>
      <c r="N831" s="140"/>
      <c r="O831" s="370"/>
      <c r="P831" s="371"/>
      <c r="Q831" s="371"/>
      <c r="R831" s="372"/>
    </row>
    <row r="832" spans="1:18">
      <c r="A832" s="264"/>
      <c r="B832" s="362"/>
      <c r="C832" s="360"/>
      <c r="D832" s="360"/>
      <c r="E832" s="360"/>
      <c r="F832" s="360"/>
      <c r="G832" s="317"/>
      <c r="H832" s="285"/>
      <c r="I832" s="284"/>
      <c r="J832" s="321"/>
      <c r="K832" s="660"/>
      <c r="L832" s="340"/>
      <c r="M832" s="468"/>
      <c r="N832" s="140"/>
      <c r="O832" s="370"/>
      <c r="P832" s="371"/>
      <c r="Q832" s="371"/>
      <c r="R832" s="372"/>
    </row>
    <row r="833" spans="1:18">
      <c r="A833" s="264"/>
      <c r="B833" s="355"/>
      <c r="C833" s="356"/>
      <c r="D833" s="357"/>
      <c r="E833" s="358"/>
      <c r="F833" s="359" t="s">
        <v>522</v>
      </c>
      <c r="G833" s="661" t="s">
        <v>263</v>
      </c>
      <c r="H833" s="285"/>
      <c r="I833" s="284"/>
      <c r="J833" s="321" t="s">
        <v>150</v>
      </c>
      <c r="K833" s="660"/>
      <c r="L833" s="340"/>
      <c r="M833" s="468"/>
      <c r="N833" s="140"/>
      <c r="O833" s="370"/>
      <c r="P833" s="371"/>
      <c r="Q833" s="371"/>
      <c r="R833" s="372"/>
    </row>
    <row r="834" spans="1:18">
      <c r="A834" s="264"/>
      <c r="B834" s="360"/>
      <c r="C834" s="360"/>
      <c r="D834" s="360"/>
      <c r="E834" s="360"/>
      <c r="F834" s="360"/>
      <c r="G834" s="317"/>
      <c r="H834" s="285"/>
      <c r="I834" s="284"/>
      <c r="J834" s="321"/>
      <c r="K834" s="660"/>
      <c r="L834" s="340"/>
      <c r="M834" s="468"/>
      <c r="N834" s="140"/>
      <c r="O834" s="370"/>
      <c r="P834" s="371"/>
      <c r="Q834" s="371"/>
      <c r="R834" s="372"/>
    </row>
    <row r="835" spans="1:18">
      <c r="A835" s="264"/>
      <c r="B835" s="360"/>
      <c r="C835" s="360"/>
      <c r="D835" s="360"/>
      <c r="E835" s="360"/>
      <c r="F835" s="360"/>
      <c r="G835" s="317"/>
      <c r="H835" s="285"/>
      <c r="I835" s="284"/>
      <c r="J835" s="321"/>
      <c r="K835" s="660"/>
      <c r="L835" s="340"/>
      <c r="M835" s="468"/>
      <c r="N835" s="140"/>
      <c r="O835" s="370"/>
      <c r="P835" s="371"/>
      <c r="Q835" s="371"/>
      <c r="R835" s="372"/>
    </row>
    <row r="836" spans="1:18">
      <c r="A836" s="264"/>
      <c r="B836" s="355"/>
      <c r="C836" s="356"/>
      <c r="D836" s="357"/>
      <c r="E836" s="358"/>
      <c r="F836" s="359" t="s">
        <v>522</v>
      </c>
      <c r="G836" s="661" t="s">
        <v>263</v>
      </c>
      <c r="H836" s="285"/>
      <c r="I836" s="284"/>
      <c r="J836" s="321" t="s">
        <v>151</v>
      </c>
      <c r="K836" s="660"/>
      <c r="L836" s="340"/>
      <c r="M836" s="468"/>
      <c r="N836" s="140"/>
      <c r="O836" s="370"/>
      <c r="P836" s="371"/>
      <c r="Q836" s="371"/>
      <c r="R836" s="372"/>
    </row>
    <row r="837" spans="1:18">
      <c r="A837" s="264"/>
      <c r="B837" s="360"/>
      <c r="C837" s="360"/>
      <c r="D837" s="360"/>
      <c r="E837" s="360"/>
      <c r="F837" s="360"/>
      <c r="G837" s="317"/>
      <c r="H837" s="285"/>
      <c r="I837" s="284"/>
      <c r="J837" s="321"/>
      <c r="K837" s="660"/>
      <c r="L837" s="340"/>
      <c r="M837" s="468"/>
      <c r="N837" s="140"/>
      <c r="O837" s="370"/>
      <c r="P837" s="371"/>
      <c r="Q837" s="371"/>
      <c r="R837" s="372"/>
    </row>
    <row r="838" spans="1:18">
      <c r="A838" s="264"/>
      <c r="B838" s="360"/>
      <c r="C838" s="360"/>
      <c r="D838" s="360"/>
      <c r="E838" s="360"/>
      <c r="F838" s="360"/>
      <c r="G838" s="317"/>
      <c r="H838" s="285"/>
      <c r="I838" s="284"/>
      <c r="J838" s="321"/>
      <c r="K838" s="660"/>
      <c r="L838" s="340"/>
      <c r="M838" s="468"/>
      <c r="N838" s="140"/>
      <c r="O838" s="370"/>
      <c r="P838" s="371"/>
      <c r="Q838" s="371"/>
      <c r="R838" s="372"/>
    </row>
    <row r="839" spans="1:18">
      <c r="A839" s="264"/>
      <c r="B839" s="355"/>
      <c r="C839" s="356"/>
      <c r="D839" s="357"/>
      <c r="E839" s="358"/>
      <c r="F839" s="359" t="s">
        <v>522</v>
      </c>
      <c r="G839" s="661" t="s">
        <v>263</v>
      </c>
      <c r="H839" s="285"/>
      <c r="I839" s="284"/>
      <c r="J839" s="321" t="s">
        <v>152</v>
      </c>
      <c r="K839" s="660"/>
      <c r="L839" s="340"/>
      <c r="M839" s="468"/>
      <c r="N839" s="140"/>
      <c r="O839" s="370"/>
      <c r="P839" s="371"/>
      <c r="Q839" s="371"/>
      <c r="R839" s="372"/>
    </row>
    <row r="840" spans="1:18">
      <c r="A840" s="264"/>
      <c r="B840" s="363"/>
      <c r="C840" s="363"/>
      <c r="D840" s="363"/>
      <c r="E840" s="363"/>
      <c r="F840" s="363"/>
      <c r="G840" s="295"/>
      <c r="H840" s="285"/>
      <c r="I840" s="284"/>
      <c r="J840" s="323"/>
      <c r="K840" s="660"/>
      <c r="L840" s="340"/>
      <c r="M840" s="468"/>
      <c r="N840" s="140"/>
      <c r="O840" s="370"/>
      <c r="P840" s="371"/>
      <c r="Q840" s="371"/>
      <c r="R840" s="372"/>
    </row>
    <row r="841" spans="1:18">
      <c r="A841" s="264"/>
      <c r="B841" s="363"/>
      <c r="C841" s="363"/>
      <c r="D841" s="363"/>
      <c r="E841" s="363"/>
      <c r="F841" s="363"/>
      <c r="G841" s="295"/>
      <c r="H841" s="285"/>
      <c r="I841" s="284"/>
      <c r="J841" s="298"/>
      <c r="K841" s="345"/>
      <c r="L841" s="339"/>
      <c r="M841" s="468"/>
      <c r="N841" s="140"/>
      <c r="O841" s="241"/>
      <c r="P841" s="242"/>
      <c r="Q841" s="242"/>
      <c r="R841" s="243"/>
    </row>
    <row r="842" spans="1:18">
      <c r="A842" s="264"/>
      <c r="B842" s="363"/>
      <c r="C842" s="363"/>
      <c r="D842" s="363"/>
      <c r="E842" s="363"/>
      <c r="F842" s="363"/>
      <c r="G842" s="295"/>
      <c r="H842" s="285"/>
      <c r="I842" s="284"/>
      <c r="J842" s="298"/>
      <c r="K842" s="345"/>
      <c r="L842" s="339"/>
      <c r="M842" s="468"/>
      <c r="N842" s="140"/>
      <c r="O842" s="241"/>
      <c r="P842" s="242"/>
      <c r="Q842" s="242"/>
      <c r="R842" s="243"/>
    </row>
    <row r="843" spans="1:18" ht="20.25">
      <c r="A843" s="264"/>
      <c r="B843" s="496"/>
      <c r="C843" s="496"/>
      <c r="D843" s="496"/>
      <c r="E843" s="496"/>
      <c r="F843" s="496"/>
      <c r="G843" s="497"/>
      <c r="H843" s="498"/>
      <c r="I843" s="499"/>
      <c r="J843" s="718" t="s">
        <v>72</v>
      </c>
      <c r="K843" s="731" t="s">
        <v>720</v>
      </c>
      <c r="L843" s="720"/>
      <c r="M843" s="491"/>
      <c r="N843" s="501"/>
      <c r="O843" s="717" t="s">
        <v>799</v>
      </c>
      <c r="P843" s="504"/>
      <c r="Q843" s="503"/>
      <c r="R843" s="504"/>
    </row>
    <row r="844" spans="1:18">
      <c r="A844" s="264"/>
      <c r="B844" s="369"/>
      <c r="C844" s="369"/>
      <c r="D844" s="369"/>
      <c r="E844" s="369"/>
      <c r="F844" s="369"/>
      <c r="G844" s="275"/>
      <c r="H844" s="188"/>
      <c r="I844" s="194"/>
      <c r="J844" s="721"/>
      <c r="K844" s="733"/>
      <c r="L844" s="723"/>
      <c r="M844" s="468"/>
      <c r="N844" s="140"/>
      <c r="O844" s="785" t="s">
        <v>800</v>
      </c>
      <c r="P844" s="785"/>
      <c r="Q844" s="785"/>
      <c r="R844" s="785"/>
    </row>
    <row r="845" spans="1:18">
      <c r="A845" s="264"/>
      <c r="B845" s="369"/>
      <c r="C845" s="369"/>
      <c r="D845" s="369"/>
      <c r="E845" s="369"/>
      <c r="F845" s="369"/>
      <c r="G845" s="275"/>
      <c r="H845" s="188"/>
      <c r="I845" s="194"/>
      <c r="J845" s="721"/>
      <c r="K845" s="781"/>
      <c r="L845" s="781"/>
      <c r="M845" s="468"/>
      <c r="N845" s="140"/>
      <c r="O845" s="241"/>
      <c r="P845" s="242"/>
      <c r="Q845" s="242"/>
      <c r="R845" s="243"/>
    </row>
    <row r="846" spans="1:18">
      <c r="A846" s="264"/>
      <c r="B846" s="355"/>
      <c r="C846" s="356"/>
      <c r="D846" s="357"/>
      <c r="E846" s="358"/>
      <c r="F846" s="359"/>
      <c r="G846" s="295" t="s">
        <v>263</v>
      </c>
      <c r="H846" s="291">
        <f>SUM(Fehlerkontrolle!R82)</f>
        <v>-1</v>
      </c>
      <c r="I846" s="282"/>
      <c r="J846" s="724" t="s">
        <v>15</v>
      </c>
      <c r="K846" s="725" t="s">
        <v>381</v>
      </c>
      <c r="L846" s="723"/>
      <c r="M846" s="468"/>
      <c r="N846" s="140"/>
      <c r="O846" s="370"/>
      <c r="P846" s="371"/>
      <c r="Q846" s="371"/>
      <c r="R846" s="372"/>
    </row>
    <row r="847" spans="1:18" ht="25.5">
      <c r="A847" s="264"/>
      <c r="B847" s="360"/>
      <c r="C847" s="360"/>
      <c r="D847" s="360"/>
      <c r="E847" s="360"/>
      <c r="F847" s="360"/>
      <c r="G847" s="295"/>
      <c r="H847" s="285"/>
      <c r="I847" s="284"/>
      <c r="J847" s="729"/>
      <c r="K847" s="725" t="s">
        <v>382</v>
      </c>
      <c r="L847" s="728"/>
      <c r="M847" s="468"/>
      <c r="N847" s="140"/>
      <c r="O847" s="370"/>
      <c r="P847" s="371"/>
      <c r="Q847" s="371"/>
      <c r="R847" s="372"/>
    </row>
    <row r="848" spans="1:18">
      <c r="A848" s="264"/>
      <c r="B848" s="360"/>
      <c r="C848" s="360"/>
      <c r="D848" s="360"/>
      <c r="E848" s="360"/>
      <c r="F848" s="360"/>
      <c r="G848" s="295"/>
      <c r="H848" s="285"/>
      <c r="I848" s="284"/>
      <c r="J848" s="729"/>
      <c r="K848" s="727"/>
      <c r="L848" s="728"/>
      <c r="M848" s="468"/>
      <c r="N848" s="140"/>
      <c r="O848" s="370"/>
      <c r="P848" s="371"/>
      <c r="Q848" s="371"/>
      <c r="R848" s="372"/>
    </row>
    <row r="849" spans="1:18">
      <c r="A849" s="264"/>
      <c r="B849" s="355"/>
      <c r="C849" s="356"/>
      <c r="D849" s="357"/>
      <c r="E849" s="358"/>
      <c r="F849" s="359"/>
      <c r="G849" s="295" t="s">
        <v>263</v>
      </c>
      <c r="H849" s="291">
        <f>SUM(Fehlerkontrolle!R83)</f>
        <v>-1</v>
      </c>
      <c r="I849" s="282"/>
      <c r="J849" s="724" t="s">
        <v>42</v>
      </c>
      <c r="K849" s="725" t="s">
        <v>380</v>
      </c>
      <c r="L849" s="723"/>
      <c r="M849" s="468"/>
      <c r="N849" s="140"/>
      <c r="O849" s="370"/>
      <c r="P849" s="371"/>
      <c r="Q849" s="371"/>
      <c r="R849" s="372"/>
    </row>
    <row r="850" spans="1:18" ht="51">
      <c r="A850" s="264"/>
      <c r="B850" s="360"/>
      <c r="C850" s="360"/>
      <c r="D850" s="360"/>
      <c r="E850" s="360"/>
      <c r="F850" s="360"/>
      <c r="G850" s="295"/>
      <c r="H850" s="285"/>
      <c r="I850" s="284"/>
      <c r="J850" s="729"/>
      <c r="K850" s="725" t="s">
        <v>774</v>
      </c>
      <c r="L850" s="728"/>
      <c r="M850" s="468"/>
      <c r="N850" s="140"/>
      <c r="O850" s="370"/>
      <c r="P850" s="371"/>
      <c r="Q850" s="371"/>
      <c r="R850" s="372"/>
    </row>
    <row r="851" spans="1:18">
      <c r="A851" s="264"/>
      <c r="B851" s="360"/>
      <c r="C851" s="360"/>
      <c r="D851" s="360"/>
      <c r="E851" s="360"/>
      <c r="F851" s="360"/>
      <c r="G851" s="295"/>
      <c r="H851" s="285"/>
      <c r="I851" s="284"/>
      <c r="J851" s="729"/>
      <c r="K851" s="727"/>
      <c r="L851" s="728"/>
      <c r="M851" s="468"/>
      <c r="N851" s="140"/>
      <c r="O851" s="370"/>
      <c r="P851" s="371"/>
      <c r="Q851" s="371"/>
      <c r="R851" s="372"/>
    </row>
    <row r="852" spans="1:18">
      <c r="A852" s="264"/>
      <c r="B852" s="355"/>
      <c r="C852" s="356"/>
      <c r="D852" s="357"/>
      <c r="E852" s="358"/>
      <c r="F852" s="359"/>
      <c r="G852" s="295" t="s">
        <v>263</v>
      </c>
      <c r="H852" s="291">
        <f>SUM(Fehlerkontrolle!R84)</f>
        <v>-7</v>
      </c>
      <c r="I852" s="282"/>
      <c r="J852" s="724" t="s">
        <v>126</v>
      </c>
      <c r="K852" s="725" t="s">
        <v>378</v>
      </c>
      <c r="L852" s="723"/>
      <c r="M852" s="468"/>
      <c r="N852" s="140"/>
      <c r="O852" s="370"/>
      <c r="P852" s="371"/>
      <c r="Q852" s="371"/>
      <c r="R852" s="372"/>
    </row>
    <row r="853" spans="1:18">
      <c r="A853" s="264"/>
      <c r="B853" s="360"/>
      <c r="C853" s="360"/>
      <c r="D853" s="360"/>
      <c r="E853" s="360"/>
      <c r="F853" s="360"/>
      <c r="G853" s="295"/>
      <c r="H853" s="285"/>
      <c r="I853" s="284"/>
      <c r="J853" s="729"/>
      <c r="K853" s="725" t="s">
        <v>379</v>
      </c>
      <c r="L853" s="728"/>
      <c r="M853" s="468"/>
      <c r="N853" s="140"/>
      <c r="O853" s="370"/>
      <c r="P853" s="371"/>
      <c r="Q853" s="371"/>
      <c r="R853" s="372"/>
    </row>
    <row r="854" spans="1:18">
      <c r="A854" s="264"/>
      <c r="B854" s="360"/>
      <c r="C854" s="360"/>
      <c r="D854" s="360"/>
      <c r="E854" s="360"/>
      <c r="F854" s="360"/>
      <c r="G854" s="295"/>
      <c r="H854" s="285"/>
      <c r="I854" s="284"/>
      <c r="J854" s="729"/>
      <c r="K854" s="727"/>
      <c r="L854" s="728"/>
      <c r="M854" s="468"/>
      <c r="N854" s="140"/>
      <c r="O854" s="370"/>
      <c r="P854" s="371"/>
      <c r="Q854" s="371"/>
      <c r="R854" s="372"/>
    </row>
    <row r="855" spans="1:18">
      <c r="A855" s="264"/>
      <c r="B855" s="355"/>
      <c r="C855" s="356"/>
      <c r="D855" s="357"/>
      <c r="E855" s="358"/>
      <c r="F855" s="359"/>
      <c r="G855" s="295" t="s">
        <v>263</v>
      </c>
      <c r="H855" s="285"/>
      <c r="I855" s="284"/>
      <c r="J855" s="726" t="s">
        <v>148</v>
      </c>
      <c r="K855" s="727" t="s">
        <v>385</v>
      </c>
      <c r="L855" s="728"/>
      <c r="M855" s="468"/>
      <c r="N855" s="140"/>
      <c r="O855" s="370"/>
      <c r="P855" s="371"/>
      <c r="Q855" s="371"/>
      <c r="R855" s="372"/>
    </row>
    <row r="856" spans="1:18" ht="25.5">
      <c r="A856" s="264"/>
      <c r="B856" s="360"/>
      <c r="C856" s="360"/>
      <c r="D856" s="360"/>
      <c r="E856" s="360"/>
      <c r="F856" s="360"/>
      <c r="G856" s="295"/>
      <c r="H856" s="285"/>
      <c r="I856" s="284"/>
      <c r="J856" s="726"/>
      <c r="K856" s="727" t="s">
        <v>386</v>
      </c>
      <c r="L856" s="728"/>
      <c r="M856" s="468"/>
      <c r="N856" s="140"/>
      <c r="O856" s="370"/>
      <c r="P856" s="371"/>
      <c r="Q856" s="371"/>
      <c r="R856" s="372"/>
    </row>
    <row r="857" spans="1:18">
      <c r="A857" s="264"/>
      <c r="B857" s="360"/>
      <c r="C857" s="360"/>
      <c r="D857" s="360"/>
      <c r="E857" s="360"/>
      <c r="F857" s="360"/>
      <c r="G857" s="295"/>
      <c r="H857" s="285"/>
      <c r="I857" s="284"/>
      <c r="J857" s="726"/>
      <c r="K857" s="727"/>
      <c r="L857" s="728"/>
      <c r="M857" s="468"/>
      <c r="N857" s="140"/>
      <c r="O857" s="370"/>
      <c r="P857" s="371"/>
      <c r="Q857" s="371"/>
      <c r="R857" s="372"/>
    </row>
    <row r="858" spans="1:18">
      <c r="A858" s="264"/>
      <c r="B858" s="355"/>
      <c r="C858" s="356"/>
      <c r="D858" s="357"/>
      <c r="E858" s="358"/>
      <c r="F858" s="359"/>
      <c r="G858" s="295" t="s">
        <v>263</v>
      </c>
      <c r="H858" s="285"/>
      <c r="I858" s="284"/>
      <c r="J858" s="730" t="s">
        <v>276</v>
      </c>
      <c r="K858" s="727" t="s">
        <v>376</v>
      </c>
      <c r="L858" s="728"/>
      <c r="M858" s="468"/>
      <c r="N858" s="140"/>
      <c r="O858" s="370"/>
      <c r="P858" s="371"/>
      <c r="Q858" s="371"/>
      <c r="R858" s="372"/>
    </row>
    <row r="859" spans="1:18">
      <c r="A859" s="264"/>
      <c r="B859" s="360"/>
      <c r="C859" s="360"/>
      <c r="D859" s="360"/>
      <c r="E859" s="360"/>
      <c r="F859" s="360"/>
      <c r="G859" s="295"/>
      <c r="H859" s="285"/>
      <c r="I859" s="284"/>
      <c r="J859" s="730"/>
      <c r="K859" s="727" t="s">
        <v>377</v>
      </c>
      <c r="L859" s="728"/>
      <c r="M859" s="468"/>
      <c r="N859" s="140"/>
      <c r="O859" s="370"/>
      <c r="P859" s="371"/>
      <c r="Q859" s="371"/>
      <c r="R859" s="372"/>
    </row>
    <row r="860" spans="1:18">
      <c r="A860" s="264"/>
      <c r="B860" s="360"/>
      <c r="C860" s="360"/>
      <c r="D860" s="360"/>
      <c r="E860" s="360"/>
      <c r="F860" s="360"/>
      <c r="G860" s="295"/>
      <c r="H860" s="285"/>
      <c r="I860" s="284"/>
      <c r="J860" s="730"/>
      <c r="K860" s="727"/>
      <c r="L860" s="728"/>
      <c r="M860" s="468"/>
      <c r="N860" s="140"/>
      <c r="O860" s="370"/>
      <c r="P860" s="371"/>
      <c r="Q860" s="371"/>
      <c r="R860" s="372"/>
    </row>
    <row r="861" spans="1:18">
      <c r="A861" s="264"/>
      <c r="B861" s="355"/>
      <c r="C861" s="356"/>
      <c r="D861" s="357"/>
      <c r="E861" s="358"/>
      <c r="F861" s="359"/>
      <c r="G861" s="295" t="s">
        <v>263</v>
      </c>
      <c r="H861" s="285"/>
      <c r="I861" s="284"/>
      <c r="J861" s="730" t="s">
        <v>277</v>
      </c>
      <c r="K861" s="727" t="s">
        <v>375</v>
      </c>
      <c r="L861" s="728"/>
      <c r="M861" s="468"/>
      <c r="N861" s="140"/>
      <c r="O861" s="370"/>
      <c r="P861" s="371"/>
      <c r="Q861" s="371"/>
      <c r="R861" s="372"/>
    </row>
    <row r="862" spans="1:18">
      <c r="A862" s="264"/>
      <c r="B862" s="360"/>
      <c r="C862" s="360"/>
      <c r="D862" s="360"/>
      <c r="E862" s="360"/>
      <c r="F862" s="360"/>
      <c r="G862" s="295"/>
      <c r="H862" s="285"/>
      <c r="I862" s="284"/>
      <c r="J862" s="726"/>
      <c r="K862" s="727"/>
      <c r="L862" s="728"/>
      <c r="M862" s="468"/>
      <c r="N862" s="140"/>
      <c r="O862" s="370"/>
      <c r="P862" s="371"/>
      <c r="Q862" s="371"/>
      <c r="R862" s="372"/>
    </row>
    <row r="863" spans="1:18">
      <c r="A863" s="264"/>
      <c r="B863" s="355"/>
      <c r="C863" s="356"/>
      <c r="D863" s="357"/>
      <c r="E863" s="358"/>
      <c r="F863" s="359"/>
      <c r="G863" s="295" t="s">
        <v>263</v>
      </c>
      <c r="H863" s="285"/>
      <c r="I863" s="284"/>
      <c r="J863" s="726" t="s">
        <v>141</v>
      </c>
      <c r="K863" s="727" t="s">
        <v>383</v>
      </c>
      <c r="L863" s="728"/>
      <c r="M863" s="468"/>
      <c r="N863" s="140"/>
      <c r="O863" s="370"/>
      <c r="P863" s="371"/>
      <c r="Q863" s="371"/>
      <c r="R863" s="372"/>
    </row>
    <row r="864" spans="1:18">
      <c r="A864" s="264"/>
      <c r="B864" s="360"/>
      <c r="C864" s="360"/>
      <c r="D864" s="360"/>
      <c r="E864" s="360"/>
      <c r="F864" s="360"/>
      <c r="G864" s="295"/>
      <c r="H864" s="285"/>
      <c r="I864" s="284"/>
      <c r="J864" s="726"/>
      <c r="K864" s="727" t="s">
        <v>384</v>
      </c>
      <c r="L864" s="728"/>
      <c r="M864" s="468"/>
      <c r="N864" s="140"/>
      <c r="O864" s="370"/>
      <c r="P864" s="371"/>
      <c r="Q864" s="371"/>
      <c r="R864" s="372"/>
    </row>
    <row r="865" spans="1:18">
      <c r="A865" s="264"/>
      <c r="B865" s="360"/>
      <c r="C865" s="360"/>
      <c r="D865" s="360"/>
      <c r="E865" s="360"/>
      <c r="F865" s="360"/>
      <c r="G865" s="295"/>
      <c r="H865" s="285"/>
      <c r="I865" s="284"/>
      <c r="J865" s="726"/>
      <c r="K865" s="727"/>
      <c r="L865" s="728"/>
      <c r="M865" s="468"/>
      <c r="N865" s="140"/>
      <c r="O865" s="370"/>
      <c r="P865" s="371"/>
      <c r="Q865" s="371"/>
      <c r="R865" s="372"/>
    </row>
    <row r="866" spans="1:18">
      <c r="A866" s="264"/>
      <c r="B866" s="355"/>
      <c r="C866" s="356"/>
      <c r="D866" s="357"/>
      <c r="E866" s="358"/>
      <c r="F866" s="359"/>
      <c r="G866" s="295" t="s">
        <v>263</v>
      </c>
      <c r="H866" s="285"/>
      <c r="I866" s="284"/>
      <c r="J866" s="726"/>
      <c r="K866" s="727" t="s">
        <v>374</v>
      </c>
      <c r="L866" s="728"/>
      <c r="M866" s="468"/>
      <c r="N866" s="140"/>
      <c r="O866" s="370"/>
      <c r="P866" s="371"/>
      <c r="Q866" s="371"/>
      <c r="R866" s="372"/>
    </row>
    <row r="867" spans="1:18" ht="25.5">
      <c r="A867" s="264"/>
      <c r="B867" s="360"/>
      <c r="C867" s="360"/>
      <c r="D867" s="360"/>
      <c r="E867" s="360"/>
      <c r="F867" s="360"/>
      <c r="G867" s="295"/>
      <c r="H867" s="285"/>
      <c r="I867" s="284"/>
      <c r="J867" s="726"/>
      <c r="K867" s="727" t="s">
        <v>373</v>
      </c>
      <c r="L867" s="728"/>
      <c r="M867" s="468"/>
      <c r="N867" s="140"/>
      <c r="O867" s="370"/>
      <c r="P867" s="371"/>
      <c r="Q867" s="371"/>
      <c r="R867" s="372"/>
    </row>
    <row r="868" spans="1:18">
      <c r="A868" s="264"/>
      <c r="B868" s="360"/>
      <c r="C868" s="360"/>
      <c r="D868" s="360"/>
      <c r="E868" s="360"/>
      <c r="F868" s="360"/>
      <c r="G868" s="295"/>
      <c r="H868" s="285"/>
      <c r="I868" s="284"/>
      <c r="J868" s="726"/>
      <c r="K868" s="727"/>
      <c r="L868" s="728"/>
      <c r="M868" s="468"/>
      <c r="N868" s="140"/>
      <c r="O868" s="370"/>
      <c r="P868" s="371"/>
      <c r="Q868" s="371"/>
      <c r="R868" s="372"/>
    </row>
    <row r="869" spans="1:18">
      <c r="A869" s="264"/>
      <c r="B869" s="355"/>
      <c r="C869" s="356"/>
      <c r="D869" s="357"/>
      <c r="E869" s="358"/>
      <c r="F869" s="359"/>
      <c r="G869" s="295" t="s">
        <v>263</v>
      </c>
      <c r="H869" s="285"/>
      <c r="I869" s="284"/>
      <c r="J869" s="726" t="s">
        <v>142</v>
      </c>
      <c r="K869" s="727" t="s">
        <v>371</v>
      </c>
      <c r="L869" s="728"/>
      <c r="M869" s="468"/>
      <c r="N869" s="140"/>
      <c r="O869" s="370"/>
      <c r="P869" s="371"/>
      <c r="Q869" s="371"/>
      <c r="R869" s="372"/>
    </row>
    <row r="870" spans="1:18" ht="25.5">
      <c r="A870" s="264"/>
      <c r="B870" s="360"/>
      <c r="C870" s="360"/>
      <c r="D870" s="360"/>
      <c r="E870" s="360"/>
      <c r="F870" s="362"/>
      <c r="G870" s="295"/>
      <c r="H870" s="285"/>
      <c r="I870" s="284"/>
      <c r="J870" s="726"/>
      <c r="K870" s="727" t="s">
        <v>372</v>
      </c>
      <c r="L870" s="728"/>
      <c r="M870" s="468"/>
      <c r="N870" s="140"/>
      <c r="O870" s="370"/>
      <c r="P870" s="371"/>
      <c r="Q870" s="371"/>
      <c r="R870" s="372"/>
    </row>
    <row r="871" spans="1:18">
      <c r="A871" s="264"/>
      <c r="B871" s="360"/>
      <c r="C871" s="360"/>
      <c r="D871" s="360"/>
      <c r="E871" s="360"/>
      <c r="F871" s="360"/>
      <c r="G871" s="295"/>
      <c r="H871" s="285"/>
      <c r="I871" s="284"/>
      <c r="J871" s="726"/>
      <c r="K871" s="727"/>
      <c r="L871" s="728"/>
      <c r="M871" s="468"/>
      <c r="N871" s="140"/>
      <c r="O871" s="370"/>
      <c r="P871" s="371"/>
      <c r="Q871" s="371"/>
      <c r="R871" s="372"/>
    </row>
    <row r="872" spans="1:18">
      <c r="A872" s="264"/>
      <c r="B872" s="360"/>
      <c r="C872" s="360"/>
      <c r="D872" s="360"/>
      <c r="E872" s="360"/>
      <c r="F872" s="360"/>
      <c r="G872" s="295"/>
      <c r="H872" s="291">
        <f>SUM(Fehlerkontrolle!R85)</f>
        <v>-1</v>
      </c>
      <c r="I872" s="583"/>
      <c r="J872" s="724" t="s">
        <v>127</v>
      </c>
      <c r="K872" s="725" t="s">
        <v>651</v>
      </c>
      <c r="L872" s="723"/>
      <c r="M872" s="468"/>
      <c r="N872" s="140"/>
      <c r="O872" s="370"/>
      <c r="P872" s="371"/>
      <c r="Q872" s="371"/>
      <c r="R872" s="372"/>
    </row>
    <row r="873" spans="1:18" ht="25.5">
      <c r="A873" s="264"/>
      <c r="B873" s="360"/>
      <c r="C873" s="360"/>
      <c r="D873" s="360"/>
      <c r="E873" s="360"/>
      <c r="F873" s="360"/>
      <c r="G873" s="295"/>
      <c r="H873" s="291"/>
      <c r="I873" s="583"/>
      <c r="J873" s="724"/>
      <c r="K873" s="725" t="s">
        <v>652</v>
      </c>
      <c r="L873" s="723"/>
      <c r="M873" s="468"/>
      <c r="N873" s="140"/>
      <c r="O873" s="370"/>
      <c r="P873" s="371"/>
      <c r="Q873" s="371"/>
      <c r="R873" s="372"/>
    </row>
    <row r="874" spans="1:18">
      <c r="A874" s="264"/>
      <c r="B874" s="360"/>
      <c r="C874" s="360"/>
      <c r="D874" s="360"/>
      <c r="E874" s="360"/>
      <c r="F874" s="360"/>
      <c r="G874" s="295"/>
      <c r="H874" s="285"/>
      <c r="I874" s="284"/>
      <c r="J874" s="729"/>
      <c r="K874" s="727"/>
      <c r="L874" s="728"/>
      <c r="M874" s="468"/>
      <c r="N874" s="140"/>
      <c r="O874" s="370"/>
      <c r="P874" s="371"/>
      <c r="Q874" s="371"/>
      <c r="R874" s="372"/>
    </row>
    <row r="875" spans="1:18">
      <c r="A875" s="264"/>
      <c r="B875" s="355"/>
      <c r="C875" s="356"/>
      <c r="D875" s="357"/>
      <c r="E875" s="358"/>
      <c r="F875" s="359"/>
      <c r="G875" s="295" t="s">
        <v>263</v>
      </c>
      <c r="H875" s="285"/>
      <c r="I875" s="284"/>
      <c r="J875" s="726"/>
      <c r="K875" s="727" t="s">
        <v>369</v>
      </c>
      <c r="L875" s="728"/>
      <c r="M875" s="468"/>
      <c r="N875" s="140"/>
      <c r="O875" s="370"/>
      <c r="P875" s="371"/>
      <c r="Q875" s="371"/>
      <c r="R875" s="372"/>
    </row>
    <row r="876" spans="1:18">
      <c r="A876" s="264"/>
      <c r="B876" s="360"/>
      <c r="C876" s="360"/>
      <c r="D876" s="360"/>
      <c r="E876" s="360"/>
      <c r="F876" s="360"/>
      <c r="G876" s="295"/>
      <c r="H876" s="285"/>
      <c r="I876" s="284"/>
      <c r="J876" s="726"/>
      <c r="K876" s="727" t="s">
        <v>370</v>
      </c>
      <c r="L876" s="728"/>
      <c r="M876" s="468"/>
      <c r="N876" s="140"/>
      <c r="O876" s="370"/>
      <c r="P876" s="371"/>
      <c r="Q876" s="371"/>
      <c r="R876" s="372"/>
    </row>
    <row r="877" spans="1:18">
      <c r="A877" s="264"/>
      <c r="B877" s="360"/>
      <c r="C877" s="360"/>
      <c r="D877" s="360"/>
      <c r="E877" s="360"/>
      <c r="F877" s="360"/>
      <c r="G877" s="295"/>
      <c r="H877" s="285"/>
      <c r="I877" s="284"/>
      <c r="J877" s="726"/>
      <c r="K877" s="727"/>
      <c r="L877" s="728"/>
      <c r="M877" s="468"/>
      <c r="N877" s="140"/>
      <c r="O877" s="370"/>
      <c r="P877" s="371"/>
      <c r="Q877" s="371"/>
      <c r="R877" s="372"/>
    </row>
    <row r="878" spans="1:18">
      <c r="A878" s="264"/>
      <c r="B878" s="360"/>
      <c r="C878" s="360"/>
      <c r="D878" s="360"/>
      <c r="E878" s="360"/>
      <c r="F878" s="360"/>
      <c r="G878" s="295"/>
      <c r="H878" s="291">
        <f>SUM(Fehlerkontrolle!R86)</f>
        <v>-3</v>
      </c>
      <c r="I878" s="282"/>
      <c r="J878" s="724" t="s">
        <v>128</v>
      </c>
      <c r="K878" s="725" t="s">
        <v>271</v>
      </c>
      <c r="L878" s="723"/>
      <c r="M878" s="468"/>
      <c r="N878" s="140"/>
      <c r="O878" s="370"/>
      <c r="P878" s="371"/>
      <c r="Q878" s="371"/>
      <c r="R878" s="372"/>
    </row>
    <row r="879" spans="1:18">
      <c r="A879" s="264"/>
      <c r="B879" s="360"/>
      <c r="C879" s="360"/>
      <c r="D879" s="360"/>
      <c r="E879" s="360"/>
      <c r="F879" s="360"/>
      <c r="G879" s="295"/>
      <c r="H879" s="285"/>
      <c r="I879" s="584"/>
      <c r="J879" s="729"/>
      <c r="K879" s="727"/>
      <c r="L879" s="728"/>
      <c r="M879" s="468"/>
      <c r="N879" s="140"/>
      <c r="O879" s="370"/>
      <c r="P879" s="371"/>
      <c r="Q879" s="371"/>
      <c r="R879" s="372"/>
    </row>
    <row r="880" spans="1:18">
      <c r="A880" s="264"/>
      <c r="B880" s="355"/>
      <c r="C880" s="356"/>
      <c r="D880" s="357"/>
      <c r="E880" s="358"/>
      <c r="F880" s="359"/>
      <c r="G880" s="295" t="s">
        <v>263</v>
      </c>
      <c r="H880" s="285"/>
      <c r="I880" s="584"/>
      <c r="J880" s="726" t="s">
        <v>148</v>
      </c>
      <c r="K880" s="727" t="s">
        <v>80</v>
      </c>
      <c r="L880" s="728"/>
      <c r="M880" s="468"/>
      <c r="N880" s="140"/>
      <c r="O880" s="370"/>
      <c r="P880" s="371"/>
      <c r="Q880" s="371"/>
      <c r="R880" s="372"/>
    </row>
    <row r="881" spans="1:18">
      <c r="A881" s="264"/>
      <c r="B881" s="360"/>
      <c r="C881" s="360"/>
      <c r="D881" s="360"/>
      <c r="E881" s="360"/>
      <c r="F881" s="360"/>
      <c r="G881" s="295"/>
      <c r="H881" s="285"/>
      <c r="I881" s="584"/>
      <c r="J881" s="726"/>
      <c r="K881" s="727"/>
      <c r="L881" s="728"/>
      <c r="M881" s="468"/>
      <c r="N881" s="140"/>
      <c r="O881" s="370"/>
      <c r="P881" s="371"/>
      <c r="Q881" s="371"/>
      <c r="R881" s="372"/>
    </row>
    <row r="882" spans="1:18">
      <c r="A882" s="264"/>
      <c r="B882" s="355"/>
      <c r="C882" s="356"/>
      <c r="D882" s="357"/>
      <c r="E882" s="358"/>
      <c r="F882" s="359"/>
      <c r="G882" s="295" t="s">
        <v>263</v>
      </c>
      <c r="H882" s="285"/>
      <c r="I882" s="584"/>
      <c r="J882" s="726" t="s">
        <v>141</v>
      </c>
      <c r="K882" s="727" t="s">
        <v>775</v>
      </c>
      <c r="L882" s="728"/>
      <c r="M882" s="468"/>
      <c r="N882" s="140"/>
      <c r="O882" s="370"/>
      <c r="P882" s="371"/>
      <c r="Q882" s="371"/>
      <c r="R882" s="372"/>
    </row>
    <row r="883" spans="1:18">
      <c r="A883" s="264"/>
      <c r="B883" s="360"/>
      <c r="C883" s="360"/>
      <c r="D883" s="360"/>
      <c r="E883" s="360"/>
      <c r="F883" s="360"/>
      <c r="G883" s="295"/>
      <c r="H883" s="285"/>
      <c r="I883" s="584"/>
      <c r="J883" s="726"/>
      <c r="K883" s="727"/>
      <c r="L883" s="728"/>
      <c r="M883" s="468"/>
      <c r="N883" s="140"/>
      <c r="O883" s="370"/>
      <c r="P883" s="371"/>
      <c r="Q883" s="371"/>
      <c r="R883" s="372"/>
    </row>
    <row r="884" spans="1:18">
      <c r="A884" s="264"/>
      <c r="B884" s="355"/>
      <c r="C884" s="356"/>
      <c r="D884" s="357"/>
      <c r="E884" s="358"/>
      <c r="F884" s="359"/>
      <c r="G884" s="295" t="s">
        <v>263</v>
      </c>
      <c r="H884" s="285"/>
      <c r="I884" s="584"/>
      <c r="J884" s="726" t="s">
        <v>142</v>
      </c>
      <c r="K884" s="727" t="s">
        <v>272</v>
      </c>
      <c r="L884" s="728"/>
      <c r="M884" s="468"/>
      <c r="N884" s="140"/>
      <c r="O884" s="370"/>
      <c r="P884" s="371"/>
      <c r="Q884" s="371"/>
      <c r="R884" s="372"/>
    </row>
    <row r="885" spans="1:18">
      <c r="A885" s="264"/>
      <c r="B885" s="360"/>
      <c r="C885" s="360"/>
      <c r="D885" s="360"/>
      <c r="E885" s="360"/>
      <c r="F885" s="360"/>
      <c r="G885" s="295"/>
      <c r="H885" s="285"/>
      <c r="I885" s="584"/>
      <c r="J885" s="726"/>
      <c r="K885" s="727"/>
      <c r="L885" s="728"/>
      <c r="M885" s="468"/>
      <c r="N885" s="140"/>
      <c r="O885" s="370"/>
      <c r="P885" s="371"/>
      <c r="Q885" s="371"/>
      <c r="R885" s="372"/>
    </row>
    <row r="886" spans="1:18">
      <c r="A886" s="264"/>
      <c r="B886" s="355"/>
      <c r="C886" s="356"/>
      <c r="D886" s="357"/>
      <c r="E886" s="358"/>
      <c r="F886" s="359"/>
      <c r="G886" s="295" t="s">
        <v>263</v>
      </c>
      <c r="H886" s="291">
        <f>SUM(Fehlerkontrolle!R87)</f>
        <v>-2</v>
      </c>
      <c r="I886" s="583"/>
      <c r="J886" s="724" t="s">
        <v>129</v>
      </c>
      <c r="K886" s="725" t="s">
        <v>650</v>
      </c>
      <c r="L886" s="723"/>
      <c r="M886" s="468"/>
      <c r="N886" s="140"/>
      <c r="O886" s="370"/>
      <c r="P886" s="371"/>
      <c r="Q886" s="371"/>
      <c r="R886" s="372"/>
    </row>
    <row r="887" spans="1:18">
      <c r="A887" s="264"/>
      <c r="B887" s="360"/>
      <c r="C887" s="360"/>
      <c r="D887" s="360"/>
      <c r="E887" s="360"/>
      <c r="F887" s="360"/>
      <c r="G887" s="295"/>
      <c r="H887" s="291"/>
      <c r="I887" s="583"/>
      <c r="J887" s="724"/>
      <c r="K887" s="725" t="s">
        <v>342</v>
      </c>
      <c r="L887" s="723"/>
      <c r="M887" s="468"/>
      <c r="N887" s="140"/>
      <c r="O887" s="370"/>
      <c r="P887" s="371"/>
      <c r="Q887" s="371"/>
      <c r="R887" s="372"/>
    </row>
    <row r="888" spans="1:18">
      <c r="A888" s="264"/>
      <c r="B888" s="360"/>
      <c r="C888" s="360"/>
      <c r="D888" s="360"/>
      <c r="E888" s="360"/>
      <c r="F888" s="360"/>
      <c r="G888" s="295"/>
      <c r="H888" s="285"/>
      <c r="I888" s="584"/>
      <c r="J888" s="729"/>
      <c r="K888" s="727"/>
      <c r="L888" s="728"/>
      <c r="M888" s="468"/>
      <c r="N888" s="140"/>
      <c r="O888" s="370"/>
      <c r="P888" s="371"/>
      <c r="Q888" s="371"/>
      <c r="R888" s="372"/>
    </row>
    <row r="889" spans="1:18">
      <c r="A889" s="264"/>
      <c r="B889" s="355"/>
      <c r="C889" s="356"/>
      <c r="D889" s="357"/>
      <c r="E889" s="358"/>
      <c r="F889" s="359"/>
      <c r="G889" s="295" t="s">
        <v>263</v>
      </c>
      <c r="H889" s="285"/>
      <c r="I889" s="584"/>
      <c r="J889" s="726"/>
      <c r="K889" s="727" t="s">
        <v>273</v>
      </c>
      <c r="L889" s="728"/>
      <c r="M889" s="468"/>
      <c r="N889" s="140"/>
      <c r="O889" s="370"/>
      <c r="P889" s="371"/>
      <c r="Q889" s="371"/>
      <c r="R889" s="372"/>
    </row>
    <row r="890" spans="1:18">
      <c r="A890" s="264"/>
      <c r="B890" s="360"/>
      <c r="C890" s="360"/>
      <c r="D890" s="360"/>
      <c r="E890" s="360"/>
      <c r="F890" s="360"/>
      <c r="G890" s="295"/>
      <c r="H890" s="285"/>
      <c r="I890" s="584"/>
      <c r="J890" s="726"/>
      <c r="K890" s="727"/>
      <c r="L890" s="728"/>
      <c r="M890" s="468"/>
      <c r="N890" s="140"/>
      <c r="O890" s="370"/>
      <c r="P890" s="371"/>
      <c r="Q890" s="371"/>
      <c r="R890" s="372"/>
    </row>
    <row r="891" spans="1:18">
      <c r="A891" s="264"/>
      <c r="B891" s="355"/>
      <c r="C891" s="356"/>
      <c r="D891" s="357"/>
      <c r="E891" s="358"/>
      <c r="F891" s="359"/>
      <c r="G891" s="295" t="s">
        <v>263</v>
      </c>
      <c r="H891" s="291">
        <f>SUM(Fehlerkontrolle!R88)</f>
        <v>-2</v>
      </c>
      <c r="I891" s="583"/>
      <c r="J891" s="724" t="s">
        <v>130</v>
      </c>
      <c r="K891" s="725" t="s">
        <v>648</v>
      </c>
      <c r="L891" s="723"/>
      <c r="M891" s="468"/>
      <c r="N891" s="140"/>
      <c r="O891" s="370"/>
      <c r="P891" s="371"/>
      <c r="Q891" s="371"/>
      <c r="R891" s="372"/>
    </row>
    <row r="892" spans="1:18" ht="38.25">
      <c r="A892" s="264"/>
      <c r="B892" s="317"/>
      <c r="C892" s="317"/>
      <c r="D892" s="317"/>
      <c r="E892" s="317"/>
      <c r="F892" s="317"/>
      <c r="G892" s="295"/>
      <c r="H892" s="291"/>
      <c r="I892" s="583"/>
      <c r="J892" s="724"/>
      <c r="K892" s="725" t="s">
        <v>649</v>
      </c>
      <c r="L892" s="723"/>
      <c r="M892" s="468"/>
      <c r="N892" s="140"/>
      <c r="O892" s="370"/>
      <c r="P892" s="371"/>
      <c r="Q892" s="371"/>
      <c r="R892" s="372"/>
    </row>
    <row r="893" spans="1:18">
      <c r="A893" s="264"/>
      <c r="B893" s="360"/>
      <c r="C893" s="360"/>
      <c r="D893" s="360"/>
      <c r="E893" s="360"/>
      <c r="F893" s="360"/>
      <c r="G893" s="295"/>
      <c r="H893" s="295"/>
      <c r="I893" s="584"/>
      <c r="J893" s="729"/>
      <c r="K893" s="727"/>
      <c r="L893" s="728"/>
      <c r="M893" s="468"/>
      <c r="N893" s="140"/>
      <c r="O893" s="370"/>
      <c r="P893" s="371"/>
      <c r="Q893" s="371"/>
      <c r="R893" s="372"/>
    </row>
    <row r="894" spans="1:18">
      <c r="A894" s="264"/>
      <c r="B894" s="355"/>
      <c r="C894" s="356"/>
      <c r="D894" s="357"/>
      <c r="E894" s="358"/>
      <c r="F894" s="359"/>
      <c r="G894" s="295" t="s">
        <v>263</v>
      </c>
      <c r="H894" s="284"/>
      <c r="I894" s="284"/>
      <c r="J894" s="726"/>
      <c r="K894" s="727" t="s">
        <v>483</v>
      </c>
      <c r="L894" s="728"/>
      <c r="M894" s="468"/>
      <c r="N894" s="140"/>
      <c r="O894" s="370"/>
      <c r="P894" s="371"/>
      <c r="Q894" s="371"/>
      <c r="R894" s="372"/>
    </row>
    <row r="895" spans="1:18" ht="25.5">
      <c r="A895" s="264"/>
      <c r="B895" s="360"/>
      <c r="C895" s="360"/>
      <c r="D895" s="360"/>
      <c r="E895" s="360"/>
      <c r="F895" s="360"/>
      <c r="G895" s="295"/>
      <c r="H895" s="291">
        <f>SUM(Fehlerkontrolle!R91)</f>
        <v>0</v>
      </c>
      <c r="I895" s="284"/>
      <c r="J895" s="726"/>
      <c r="K895" s="727" t="s">
        <v>365</v>
      </c>
      <c r="L895" s="728"/>
      <c r="M895" s="468"/>
      <c r="N895" s="140"/>
      <c r="O895" s="370"/>
      <c r="P895" s="371"/>
      <c r="Q895" s="371"/>
      <c r="R895" s="372"/>
    </row>
    <row r="896" spans="1:18">
      <c r="A896" s="264"/>
      <c r="B896" s="360"/>
      <c r="C896" s="360"/>
      <c r="D896" s="360"/>
      <c r="E896" s="360"/>
      <c r="F896" s="360"/>
      <c r="G896" s="295"/>
      <c r="H896" s="284"/>
      <c r="I896" s="284"/>
      <c r="J896" s="726"/>
      <c r="K896" s="727"/>
      <c r="L896" s="728"/>
      <c r="M896" s="468"/>
      <c r="N896" s="140"/>
      <c r="O896" s="370"/>
      <c r="P896" s="371"/>
      <c r="Q896" s="371"/>
      <c r="R896" s="372"/>
    </row>
    <row r="897" spans="1:18">
      <c r="A897" s="264"/>
      <c r="B897" s="355"/>
      <c r="C897" s="356"/>
      <c r="D897" s="357"/>
      <c r="E897" s="358"/>
      <c r="F897" s="359"/>
      <c r="G897" s="295" t="s">
        <v>263</v>
      </c>
      <c r="H897" s="291">
        <f>SUM(Fehlerkontrolle!R89)</f>
        <v>-3</v>
      </c>
      <c r="I897" s="284"/>
      <c r="J897" s="735" t="s">
        <v>131</v>
      </c>
      <c r="K897" s="725" t="s">
        <v>364</v>
      </c>
      <c r="L897" s="728"/>
      <c r="M897" s="468"/>
      <c r="N897" s="140"/>
      <c r="O897" s="370"/>
      <c r="P897" s="371"/>
      <c r="Q897" s="371"/>
      <c r="R897" s="372"/>
    </row>
    <row r="898" spans="1:18">
      <c r="A898" s="264"/>
      <c r="B898" s="360"/>
      <c r="C898" s="360"/>
      <c r="D898" s="360"/>
      <c r="E898" s="360"/>
      <c r="F898" s="360"/>
      <c r="G898" s="295"/>
      <c r="H898" s="284"/>
      <c r="I898" s="284"/>
      <c r="J898" s="729"/>
      <c r="K898" s="725" t="s">
        <v>342</v>
      </c>
      <c r="L898" s="728"/>
      <c r="M898" s="468"/>
      <c r="N898" s="140"/>
      <c r="O898" s="370"/>
      <c r="P898" s="371"/>
      <c r="Q898" s="371"/>
      <c r="R898" s="372"/>
    </row>
    <row r="899" spans="1:18">
      <c r="A899" s="264"/>
      <c r="B899" s="360"/>
      <c r="C899" s="360"/>
      <c r="D899" s="360"/>
      <c r="E899" s="360"/>
      <c r="F899" s="360"/>
      <c r="G899" s="295"/>
      <c r="H899" s="284"/>
      <c r="I899" s="284"/>
      <c r="J899" s="729"/>
      <c r="K899" s="725"/>
      <c r="L899" s="728"/>
      <c r="M899" s="468"/>
      <c r="N899" s="140"/>
      <c r="O899" s="370"/>
      <c r="P899" s="371"/>
      <c r="Q899" s="371"/>
      <c r="R899" s="372"/>
    </row>
    <row r="900" spans="1:18">
      <c r="A900" s="264"/>
      <c r="B900" s="355"/>
      <c r="C900" s="356"/>
      <c r="D900" s="357"/>
      <c r="E900" s="358"/>
      <c r="F900" s="359"/>
      <c r="G900" s="295" t="s">
        <v>263</v>
      </c>
      <c r="H900" s="291">
        <f>SUM(Fehlerkontrolle!R96)</f>
        <v>0</v>
      </c>
      <c r="I900" s="284"/>
      <c r="J900" s="726" t="s">
        <v>140</v>
      </c>
      <c r="K900" s="727" t="s">
        <v>776</v>
      </c>
      <c r="L900" s="728"/>
      <c r="M900" s="468"/>
      <c r="N900" s="140"/>
      <c r="O900" s="370"/>
      <c r="P900" s="371"/>
      <c r="Q900" s="371"/>
      <c r="R900" s="372"/>
    </row>
    <row r="901" spans="1:18">
      <c r="A901" s="264"/>
      <c r="B901" s="360"/>
      <c r="C901" s="360"/>
      <c r="D901" s="360"/>
      <c r="E901" s="360"/>
      <c r="F901" s="360"/>
      <c r="G901" s="295"/>
      <c r="H901" s="291">
        <f>SUM(Fehlerkontrolle!R97)</f>
        <v>0</v>
      </c>
      <c r="I901" s="284"/>
      <c r="J901" s="726"/>
      <c r="K901" s="727" t="s">
        <v>366</v>
      </c>
      <c r="L901" s="728"/>
      <c r="M901" s="468"/>
      <c r="N901" s="140"/>
      <c r="O901" s="370"/>
      <c r="P901" s="371"/>
      <c r="Q901" s="371"/>
      <c r="R901" s="372"/>
    </row>
    <row r="902" spans="1:18">
      <c r="A902" s="264"/>
      <c r="B902" s="360"/>
      <c r="C902" s="360"/>
      <c r="D902" s="360"/>
      <c r="E902" s="360"/>
      <c r="F902" s="360"/>
      <c r="G902" s="295"/>
      <c r="H902" s="291">
        <f>SUM(Fehlerkontrolle!R98)</f>
        <v>0</v>
      </c>
      <c r="I902" s="284"/>
      <c r="J902" s="726"/>
      <c r="K902" s="727"/>
      <c r="L902" s="728"/>
      <c r="M902" s="468"/>
      <c r="N902" s="140"/>
      <c r="O902" s="370"/>
      <c r="P902" s="371"/>
      <c r="Q902" s="371"/>
      <c r="R902" s="372"/>
    </row>
    <row r="903" spans="1:18">
      <c r="A903" s="264"/>
      <c r="B903" s="355"/>
      <c r="C903" s="356"/>
      <c r="D903" s="357"/>
      <c r="E903" s="358"/>
      <c r="F903" s="359"/>
      <c r="G903" s="295" t="s">
        <v>263</v>
      </c>
      <c r="H903" s="291">
        <f>SUM(Fehlerkontrolle!R99)</f>
        <v>0</v>
      </c>
      <c r="I903" s="284"/>
      <c r="J903" s="726" t="s">
        <v>141</v>
      </c>
      <c r="K903" s="727" t="s">
        <v>367</v>
      </c>
      <c r="L903" s="728"/>
      <c r="M903" s="468"/>
      <c r="N903" s="140"/>
      <c r="O903" s="370"/>
      <c r="P903" s="371"/>
      <c r="Q903" s="371"/>
      <c r="R903" s="372"/>
    </row>
    <row r="904" spans="1:18">
      <c r="A904" s="264"/>
      <c r="B904" s="360"/>
      <c r="C904" s="360"/>
      <c r="D904" s="360"/>
      <c r="E904" s="360"/>
      <c r="F904" s="360"/>
      <c r="G904" s="295"/>
      <c r="H904" s="291">
        <f>SUM(Fehlerkontrolle!R100)</f>
        <v>0</v>
      </c>
      <c r="I904" s="284"/>
      <c r="J904" s="726"/>
      <c r="K904" s="727" t="s">
        <v>368</v>
      </c>
      <c r="L904" s="728"/>
      <c r="M904" s="468"/>
      <c r="N904" s="140"/>
      <c r="O904" s="370"/>
      <c r="P904" s="371"/>
      <c r="Q904" s="371"/>
      <c r="R904" s="372"/>
    </row>
    <row r="905" spans="1:18">
      <c r="A905" s="264"/>
      <c r="B905" s="360"/>
      <c r="C905" s="360"/>
      <c r="D905" s="360"/>
      <c r="E905" s="360"/>
      <c r="F905" s="360"/>
      <c r="G905" s="295"/>
      <c r="H905" s="291">
        <f>SUM(Fehlerkontrolle!R101)</f>
        <v>0</v>
      </c>
      <c r="I905" s="284"/>
      <c r="J905" s="726"/>
      <c r="K905" s="727"/>
      <c r="L905" s="728"/>
      <c r="M905" s="468"/>
      <c r="N905" s="140"/>
      <c r="O905" s="370"/>
      <c r="P905" s="371"/>
      <c r="Q905" s="371"/>
      <c r="R905" s="372"/>
    </row>
    <row r="906" spans="1:18">
      <c r="A906" s="264"/>
      <c r="B906" s="360"/>
      <c r="C906" s="360"/>
      <c r="D906" s="360"/>
      <c r="E906" s="360"/>
      <c r="F906" s="360"/>
      <c r="G906" s="295"/>
      <c r="H906" s="291">
        <f>SUM(Fehlerkontrolle!R90)</f>
        <v>0</v>
      </c>
      <c r="I906" s="282"/>
      <c r="J906" s="283" t="s">
        <v>132</v>
      </c>
      <c r="K906" s="659" t="s">
        <v>268</v>
      </c>
      <c r="L906" s="339"/>
      <c r="M906" s="468"/>
      <c r="N906" s="140"/>
      <c r="O906" s="370"/>
      <c r="P906" s="371"/>
      <c r="Q906" s="371"/>
      <c r="R906" s="372"/>
    </row>
    <row r="907" spans="1:18">
      <c r="A907" s="264"/>
      <c r="B907" s="360"/>
      <c r="C907" s="360"/>
      <c r="D907" s="360"/>
      <c r="E907" s="360"/>
      <c r="F907" s="360"/>
      <c r="G907" s="295"/>
      <c r="H907" s="291">
        <f>SUM(Fehlerkontrolle!R103)</f>
        <v>0</v>
      </c>
      <c r="I907" s="284"/>
      <c r="J907" s="298"/>
      <c r="K907" s="660"/>
      <c r="L907" s="340"/>
      <c r="M907" s="468"/>
      <c r="N907" s="140"/>
      <c r="O907" s="370"/>
      <c r="P907" s="371"/>
      <c r="Q907" s="371"/>
      <c r="R907" s="372"/>
    </row>
    <row r="908" spans="1:18">
      <c r="A908" s="264"/>
      <c r="B908" s="355"/>
      <c r="C908" s="356"/>
      <c r="D908" s="357"/>
      <c r="E908" s="358"/>
      <c r="F908" s="359" t="s">
        <v>522</v>
      </c>
      <c r="G908" s="318" t="s">
        <v>263</v>
      </c>
      <c r="H908" s="285"/>
      <c r="I908" s="284"/>
      <c r="J908" s="321" t="s">
        <v>148</v>
      </c>
      <c r="K908" s="660"/>
      <c r="L908" s="340"/>
      <c r="M908" s="468"/>
      <c r="N908" s="140"/>
      <c r="O908" s="370"/>
      <c r="P908" s="371"/>
      <c r="Q908" s="371"/>
      <c r="R908" s="372"/>
    </row>
    <row r="909" spans="1:18">
      <c r="A909" s="264"/>
      <c r="B909" s="360"/>
      <c r="C909" s="360"/>
      <c r="D909" s="360"/>
      <c r="E909" s="360"/>
      <c r="F909" s="360"/>
      <c r="G909" s="317"/>
      <c r="H909" s="285"/>
      <c r="I909" s="284"/>
      <c r="J909" s="321"/>
      <c r="K909" s="660"/>
      <c r="L909" s="340"/>
      <c r="M909" s="468"/>
      <c r="N909" s="140"/>
      <c r="O909" s="370"/>
      <c r="P909" s="371"/>
      <c r="Q909" s="371"/>
      <c r="R909" s="372"/>
    </row>
    <row r="910" spans="1:18">
      <c r="A910" s="264"/>
      <c r="B910" s="360"/>
      <c r="C910" s="360"/>
      <c r="D910" s="360"/>
      <c r="E910" s="360"/>
      <c r="F910" s="360"/>
      <c r="G910" s="317"/>
      <c r="H910" s="285"/>
      <c r="I910" s="284"/>
      <c r="J910" s="321"/>
      <c r="K910" s="660"/>
      <c r="L910" s="340"/>
      <c r="M910" s="468"/>
      <c r="N910" s="140"/>
      <c r="O910" s="370"/>
      <c r="P910" s="371"/>
      <c r="Q910" s="371"/>
      <c r="R910" s="372"/>
    </row>
    <row r="911" spans="1:18">
      <c r="A911" s="264"/>
      <c r="B911" s="355"/>
      <c r="C911" s="356"/>
      <c r="D911" s="357"/>
      <c r="E911" s="358"/>
      <c r="F911" s="359" t="s">
        <v>522</v>
      </c>
      <c r="G911" s="661" t="s">
        <v>263</v>
      </c>
      <c r="H911" s="285"/>
      <c r="I911" s="284"/>
      <c r="J911" s="321" t="s">
        <v>149</v>
      </c>
      <c r="K911" s="660"/>
      <c r="L911" s="340"/>
      <c r="M911" s="468"/>
      <c r="N911" s="140"/>
      <c r="O911" s="370"/>
      <c r="P911" s="371"/>
      <c r="Q911" s="371"/>
      <c r="R911" s="372"/>
    </row>
    <row r="912" spans="1:18">
      <c r="A912" s="264"/>
      <c r="B912" s="362"/>
      <c r="C912" s="360"/>
      <c r="D912" s="360"/>
      <c r="E912" s="360"/>
      <c r="F912" s="360"/>
      <c r="G912" s="317"/>
      <c r="H912" s="285"/>
      <c r="I912" s="284"/>
      <c r="J912" s="321"/>
      <c r="K912" s="660"/>
      <c r="L912" s="340"/>
      <c r="M912" s="468"/>
      <c r="N912" s="140"/>
      <c r="O912" s="370"/>
      <c r="P912" s="371"/>
      <c r="Q912" s="371"/>
      <c r="R912" s="372"/>
    </row>
    <row r="913" spans="1:237">
      <c r="A913" s="264"/>
      <c r="B913" s="362"/>
      <c r="C913" s="360"/>
      <c r="D913" s="360"/>
      <c r="E913" s="360"/>
      <c r="F913" s="360"/>
      <c r="G913" s="317"/>
      <c r="H913" s="285"/>
      <c r="I913" s="284"/>
      <c r="J913" s="321"/>
      <c r="K913" s="660"/>
      <c r="L913" s="340"/>
      <c r="M913" s="468"/>
      <c r="N913" s="140"/>
      <c r="O913" s="370"/>
      <c r="P913" s="371"/>
      <c r="Q913" s="371"/>
      <c r="R913" s="372"/>
    </row>
    <row r="914" spans="1:237">
      <c r="A914" s="264"/>
      <c r="B914" s="355"/>
      <c r="C914" s="356"/>
      <c r="D914" s="357"/>
      <c r="E914" s="358"/>
      <c r="F914" s="359" t="s">
        <v>522</v>
      </c>
      <c r="G914" s="661" t="s">
        <v>263</v>
      </c>
      <c r="H914" s="285"/>
      <c r="I914" s="284"/>
      <c r="J914" s="321" t="s">
        <v>150</v>
      </c>
      <c r="K914" s="660"/>
      <c r="L914" s="340"/>
      <c r="M914" s="468"/>
      <c r="N914" s="140"/>
      <c r="O914" s="370"/>
      <c r="P914" s="371"/>
      <c r="Q914" s="371"/>
      <c r="R914" s="372"/>
    </row>
    <row r="915" spans="1:237">
      <c r="A915" s="264"/>
      <c r="B915" s="360"/>
      <c r="C915" s="360"/>
      <c r="D915" s="360"/>
      <c r="E915" s="360"/>
      <c r="F915" s="360"/>
      <c r="G915" s="317"/>
      <c r="H915" s="285"/>
      <c r="I915" s="284"/>
      <c r="J915" s="321"/>
      <c r="K915" s="660"/>
      <c r="L915" s="340"/>
      <c r="M915" s="468"/>
      <c r="N915" s="140"/>
      <c r="O915" s="370"/>
      <c r="P915" s="371"/>
      <c r="Q915" s="371"/>
      <c r="R915" s="372"/>
    </row>
    <row r="916" spans="1:237">
      <c r="A916" s="264"/>
      <c r="B916" s="360"/>
      <c r="C916" s="360"/>
      <c r="D916" s="360"/>
      <c r="E916" s="360"/>
      <c r="F916" s="360"/>
      <c r="G916" s="317"/>
      <c r="H916" s="285"/>
      <c r="I916" s="284"/>
      <c r="J916" s="321"/>
      <c r="K916" s="660"/>
      <c r="L916" s="340"/>
      <c r="M916" s="468"/>
      <c r="N916" s="140"/>
      <c r="O916" s="370"/>
      <c r="P916" s="371"/>
      <c r="Q916" s="371"/>
      <c r="R916" s="372"/>
    </row>
    <row r="917" spans="1:237">
      <c r="A917" s="264"/>
      <c r="B917" s="355"/>
      <c r="C917" s="356"/>
      <c r="D917" s="357"/>
      <c r="E917" s="358"/>
      <c r="F917" s="359" t="s">
        <v>522</v>
      </c>
      <c r="G917" s="661" t="s">
        <v>263</v>
      </c>
      <c r="H917" s="285"/>
      <c r="I917" s="284"/>
      <c r="J917" s="321" t="s">
        <v>151</v>
      </c>
      <c r="K917" s="660"/>
      <c r="L917" s="340"/>
      <c r="M917" s="468"/>
      <c r="N917" s="140"/>
      <c r="O917" s="370"/>
      <c r="P917" s="371"/>
      <c r="Q917" s="371"/>
      <c r="R917" s="372"/>
    </row>
    <row r="918" spans="1:237">
      <c r="A918" s="264"/>
      <c r="B918" s="360"/>
      <c r="C918" s="360"/>
      <c r="D918" s="360"/>
      <c r="E918" s="360"/>
      <c r="F918" s="360"/>
      <c r="G918" s="317"/>
      <c r="H918" s="285"/>
      <c r="I918" s="284"/>
      <c r="J918" s="321"/>
      <c r="K918" s="660"/>
      <c r="L918" s="340"/>
      <c r="M918" s="468"/>
      <c r="N918" s="140"/>
      <c r="O918" s="370"/>
      <c r="P918" s="371"/>
      <c r="Q918" s="371"/>
      <c r="R918" s="372"/>
    </row>
    <row r="919" spans="1:237">
      <c r="A919" s="264"/>
      <c r="B919" s="360"/>
      <c r="C919" s="360"/>
      <c r="D919" s="360"/>
      <c r="E919" s="360"/>
      <c r="F919" s="360"/>
      <c r="G919" s="317"/>
      <c r="H919" s="285"/>
      <c r="I919" s="284"/>
      <c r="J919" s="321"/>
      <c r="K919" s="660"/>
      <c r="L919" s="340"/>
      <c r="M919" s="468"/>
      <c r="N919" s="140"/>
      <c r="O919" s="370"/>
      <c r="P919" s="371"/>
      <c r="Q919" s="371"/>
      <c r="R919" s="372"/>
    </row>
    <row r="920" spans="1:237">
      <c r="A920" s="264"/>
      <c r="B920" s="355"/>
      <c r="C920" s="356"/>
      <c r="D920" s="357"/>
      <c r="E920" s="358"/>
      <c r="F920" s="359" t="s">
        <v>522</v>
      </c>
      <c r="G920" s="661" t="s">
        <v>263</v>
      </c>
      <c r="H920" s="285"/>
      <c r="I920" s="284"/>
      <c r="J920" s="321" t="s">
        <v>152</v>
      </c>
      <c r="K920" s="660"/>
      <c r="L920" s="340"/>
      <c r="M920" s="468"/>
      <c r="N920" s="140"/>
      <c r="O920" s="370"/>
      <c r="P920" s="371"/>
      <c r="Q920" s="371"/>
      <c r="R920" s="372"/>
    </row>
    <row r="921" spans="1:237">
      <c r="A921" s="264"/>
      <c r="B921" s="363"/>
      <c r="C921" s="363"/>
      <c r="D921" s="363"/>
      <c r="E921" s="363"/>
      <c r="F921" s="363"/>
      <c r="G921" s="295"/>
      <c r="H921" s="285"/>
      <c r="I921" s="284"/>
      <c r="J921" s="323"/>
      <c r="K921" s="660"/>
      <c r="L921" s="340"/>
      <c r="M921" s="468"/>
      <c r="N921" s="140"/>
      <c r="O921" s="370"/>
      <c r="P921" s="371"/>
      <c r="Q921" s="371"/>
      <c r="R921" s="372"/>
    </row>
    <row r="922" spans="1:237">
      <c r="A922" s="264"/>
      <c r="B922" s="363"/>
      <c r="C922" s="363"/>
      <c r="D922" s="363"/>
      <c r="E922" s="363"/>
      <c r="F922" s="363"/>
      <c r="G922" s="295"/>
      <c r="H922" s="285"/>
      <c r="I922" s="284"/>
      <c r="J922" s="298"/>
      <c r="K922" s="345"/>
      <c r="L922" s="339"/>
      <c r="M922" s="468"/>
      <c r="N922" s="140"/>
      <c r="O922" s="241"/>
      <c r="P922" s="242"/>
      <c r="Q922" s="242"/>
      <c r="R922" s="243"/>
    </row>
    <row r="923" spans="1:237">
      <c r="A923" s="264"/>
      <c r="B923" s="363"/>
      <c r="C923" s="363"/>
      <c r="D923" s="363"/>
      <c r="E923" s="363"/>
      <c r="F923" s="363"/>
      <c r="G923" s="295"/>
      <c r="H923" s="285"/>
      <c r="I923" s="284"/>
      <c r="J923" s="298"/>
      <c r="K923" s="345"/>
      <c r="L923" s="339"/>
      <c r="M923" s="468"/>
      <c r="N923" s="140"/>
      <c r="O923" s="241"/>
      <c r="P923" s="242"/>
      <c r="Q923" s="242"/>
      <c r="R923" s="243"/>
    </row>
    <row r="924" spans="1:237" ht="18">
      <c r="A924" s="264"/>
      <c r="B924" s="496"/>
      <c r="C924" s="496"/>
      <c r="D924" s="496"/>
      <c r="E924" s="496"/>
      <c r="F924" s="496"/>
      <c r="G924" s="506"/>
      <c r="H924" s="507"/>
      <c r="I924" s="508"/>
      <c r="J924" s="509" t="s">
        <v>530</v>
      </c>
      <c r="K924" s="485" t="s">
        <v>81</v>
      </c>
      <c r="L924" s="490"/>
      <c r="M924" s="491"/>
      <c r="N924" s="501"/>
      <c r="O924" s="502"/>
      <c r="P924" s="503"/>
      <c r="Q924" s="503"/>
      <c r="R924" s="504"/>
      <c r="S924" s="103"/>
      <c r="U924" s="103"/>
      <c r="V924" s="103"/>
      <c r="W924" s="103"/>
      <c r="X924" s="103"/>
      <c r="Y924" s="103"/>
      <c r="Z924" s="103"/>
      <c r="AA924" s="103"/>
      <c r="AB924" s="10"/>
      <c r="AC924" s="10"/>
      <c r="AD924" s="10"/>
      <c r="AE924" s="10"/>
      <c r="AF924" s="10"/>
      <c r="AG924" s="10"/>
      <c r="AH924" s="10"/>
      <c r="AI924" s="10"/>
      <c r="AJ924" s="10"/>
      <c r="AK924" s="10"/>
      <c r="AL924" s="10"/>
      <c r="AM924" s="10"/>
      <c r="AN924" s="10"/>
      <c r="AO924" s="10"/>
      <c r="AP924" s="10"/>
      <c r="AQ924" s="10"/>
      <c r="AR924" s="10"/>
      <c r="AS924" s="10"/>
      <c r="AT924" s="10"/>
      <c r="AU924" s="10"/>
      <c r="AV924" s="10"/>
      <c r="AW924" s="10"/>
      <c r="AX924" s="10"/>
      <c r="AY924" s="10"/>
      <c r="AZ924" s="10"/>
      <c r="BA924" s="10"/>
      <c r="BB924" s="10"/>
      <c r="BC924" s="10"/>
      <c r="BD924" s="10"/>
      <c r="BE924" s="10"/>
      <c r="BF924" s="10"/>
      <c r="BG924" s="10"/>
      <c r="BH924" s="10"/>
      <c r="BI924" s="10"/>
      <c r="BJ924" s="10"/>
      <c r="BK924" s="10"/>
      <c r="BL924" s="10"/>
      <c r="BM924" s="10"/>
      <c r="BN924" s="10"/>
      <c r="BO924" s="10"/>
      <c r="BP924" s="10"/>
      <c r="BQ924" s="10"/>
      <c r="BR924" s="10"/>
      <c r="BS924" s="10"/>
      <c r="BT924" s="10"/>
      <c r="BU924" s="10"/>
      <c r="BV924" s="10"/>
      <c r="BW924" s="10"/>
      <c r="BX924" s="10"/>
      <c r="BY924" s="10"/>
      <c r="BZ924" s="10"/>
      <c r="CA924" s="10"/>
      <c r="CB924" s="10"/>
      <c r="CC924" s="10"/>
      <c r="CD924" s="10"/>
      <c r="CE924" s="10"/>
      <c r="CF924" s="10"/>
      <c r="CG924" s="10"/>
      <c r="CH924" s="10"/>
      <c r="CI924" s="10"/>
      <c r="CJ924" s="10"/>
      <c r="CK924" s="10"/>
      <c r="CL924" s="10"/>
      <c r="CM924" s="10"/>
      <c r="CN924" s="10"/>
      <c r="CO924" s="10"/>
      <c r="CP924" s="10"/>
      <c r="CQ924" s="10"/>
      <c r="CR924" s="10"/>
      <c r="CS924" s="10"/>
      <c r="CT924" s="10"/>
      <c r="CU924" s="10"/>
      <c r="CV924" s="10"/>
      <c r="CW924" s="10"/>
      <c r="CX924" s="10"/>
      <c r="CY924" s="10"/>
      <c r="CZ924" s="10"/>
      <c r="DA924" s="10"/>
      <c r="DB924" s="10"/>
      <c r="DC924" s="10"/>
      <c r="DD924" s="10"/>
      <c r="DE924" s="10"/>
      <c r="DF924" s="10"/>
      <c r="DG924" s="10"/>
      <c r="DH924" s="10"/>
      <c r="DI924" s="10"/>
      <c r="DJ924" s="10"/>
      <c r="DK924" s="10"/>
      <c r="DL924" s="10"/>
      <c r="DM924" s="10"/>
      <c r="DN924" s="10"/>
      <c r="DO924" s="10"/>
      <c r="DP924" s="10"/>
      <c r="DQ924" s="10"/>
      <c r="DR924" s="10"/>
      <c r="DS924" s="10"/>
      <c r="DT924" s="10"/>
      <c r="DU924" s="10"/>
      <c r="DV924" s="10"/>
      <c r="DW924" s="10"/>
      <c r="DX924" s="10"/>
      <c r="DY924" s="10"/>
      <c r="DZ924" s="10"/>
      <c r="EA924" s="10"/>
      <c r="EB924" s="10"/>
      <c r="EC924" s="10"/>
      <c r="ED924" s="10"/>
      <c r="EE924" s="10"/>
      <c r="EF924" s="10"/>
      <c r="EG924" s="10"/>
      <c r="EH924" s="10"/>
      <c r="EI924" s="10"/>
      <c r="EJ924" s="10"/>
      <c r="EK924" s="10"/>
      <c r="EL924" s="10"/>
      <c r="EM924" s="10"/>
      <c r="EN924" s="10"/>
      <c r="EO924" s="10"/>
      <c r="EP924" s="10"/>
      <c r="EQ924" s="10"/>
      <c r="ER924" s="10"/>
      <c r="ES924" s="10"/>
      <c r="ET924" s="10"/>
      <c r="EU924" s="10"/>
      <c r="EV924" s="10"/>
      <c r="EW924" s="10"/>
      <c r="EX924" s="10"/>
      <c r="EY924" s="10"/>
      <c r="EZ924" s="10"/>
      <c r="FA924" s="10"/>
      <c r="FB924" s="10"/>
      <c r="FC924" s="10"/>
      <c r="FD924" s="10"/>
      <c r="FE924" s="10"/>
      <c r="FF924" s="10"/>
      <c r="FG924" s="10"/>
      <c r="FH924" s="10"/>
      <c r="FI924" s="10"/>
      <c r="FJ924" s="10"/>
      <c r="FK924" s="10"/>
      <c r="FL924" s="10"/>
      <c r="FM924" s="10"/>
      <c r="FN924" s="10"/>
      <c r="FO924" s="10"/>
      <c r="FP924" s="10"/>
      <c r="FQ924" s="10"/>
      <c r="FR924" s="10"/>
      <c r="FS924" s="10"/>
      <c r="FT924" s="10"/>
      <c r="FU924" s="10"/>
      <c r="FV924" s="10"/>
      <c r="FW924" s="10"/>
      <c r="FX924" s="10"/>
      <c r="FY924" s="10"/>
      <c r="FZ924" s="10"/>
      <c r="GA924" s="10"/>
      <c r="GB924" s="10"/>
      <c r="GC924" s="10"/>
      <c r="GD924" s="10"/>
      <c r="GE924" s="10"/>
      <c r="GF924" s="10"/>
      <c r="GG924" s="10"/>
      <c r="GH924" s="10"/>
      <c r="GI924" s="10"/>
      <c r="GJ924" s="10"/>
      <c r="GK924" s="10"/>
      <c r="GL924" s="10"/>
      <c r="GM924" s="10"/>
      <c r="GN924" s="10"/>
      <c r="GO924" s="10"/>
      <c r="GP924" s="10"/>
      <c r="GQ924" s="10"/>
      <c r="GR924" s="10"/>
      <c r="GS924" s="10"/>
      <c r="GT924" s="10"/>
      <c r="GU924" s="10"/>
      <c r="GV924" s="10"/>
      <c r="GW924" s="10"/>
      <c r="GX924" s="10"/>
      <c r="GY924" s="10"/>
      <c r="GZ924" s="10"/>
      <c r="HA924" s="10"/>
      <c r="HB924" s="10"/>
      <c r="HC924" s="10"/>
      <c r="HD924" s="10"/>
      <c r="HE924" s="10"/>
      <c r="HF924" s="10"/>
      <c r="HG924" s="10"/>
      <c r="HH924" s="10"/>
      <c r="HI924" s="10"/>
      <c r="HJ924" s="10"/>
      <c r="HK924" s="10"/>
      <c r="HL924" s="10"/>
      <c r="HM924" s="10"/>
      <c r="HN924" s="10"/>
      <c r="HO924" s="10"/>
      <c r="HP924" s="10"/>
      <c r="HQ924" s="10"/>
      <c r="HR924" s="10"/>
      <c r="HS924" s="10"/>
      <c r="HT924" s="10"/>
      <c r="HU924" s="10"/>
      <c r="HV924" s="10"/>
      <c r="HW924" s="10"/>
      <c r="HX924" s="10"/>
      <c r="HY924" s="10"/>
      <c r="HZ924" s="10"/>
      <c r="IA924" s="10"/>
      <c r="IB924" s="10"/>
      <c r="IC924" s="10"/>
    </row>
    <row r="925" spans="1:237">
      <c r="A925" s="264"/>
      <c r="B925" s="369"/>
      <c r="C925" s="369"/>
      <c r="D925" s="369"/>
      <c r="E925" s="369"/>
      <c r="F925" s="369"/>
      <c r="G925" s="276"/>
      <c r="H925" s="287"/>
      <c r="I925" s="190"/>
      <c r="J925" s="104"/>
      <c r="K925" s="205"/>
      <c r="L925" s="339"/>
      <c r="M925" s="468"/>
      <c r="N925" s="140"/>
      <c r="O925" s="241"/>
      <c r="P925" s="242"/>
      <c r="Q925" s="242"/>
      <c r="R925" s="243"/>
      <c r="S925" s="103"/>
      <c r="U925" s="103"/>
      <c r="V925" s="103"/>
      <c r="W925" s="103"/>
      <c r="X925" s="103"/>
      <c r="Y925" s="103"/>
      <c r="Z925" s="103"/>
      <c r="AA925" s="103"/>
      <c r="AB925" s="10"/>
      <c r="AC925" s="10"/>
      <c r="AD925" s="10"/>
      <c r="AE925" s="10"/>
      <c r="AF925" s="10"/>
      <c r="AG925" s="10"/>
      <c r="AH925" s="10"/>
      <c r="AI925" s="10"/>
      <c r="AJ925" s="10"/>
      <c r="AK925" s="10"/>
      <c r="AL925" s="10"/>
      <c r="AM925" s="10"/>
      <c r="AN925" s="10"/>
      <c r="AO925" s="10"/>
      <c r="AP925" s="10"/>
      <c r="AQ925" s="10"/>
      <c r="AR925" s="10"/>
      <c r="AS925" s="10"/>
      <c r="AT925" s="10"/>
      <c r="AU925" s="10"/>
      <c r="AV925" s="10"/>
      <c r="AW925" s="10"/>
      <c r="AX925" s="10"/>
      <c r="AY925" s="10"/>
      <c r="AZ925" s="10"/>
      <c r="BA925" s="10"/>
      <c r="BB925" s="10"/>
      <c r="BC925" s="10"/>
      <c r="BD925" s="10"/>
      <c r="BE925" s="10"/>
      <c r="BF925" s="10"/>
      <c r="BG925" s="10"/>
      <c r="BH925" s="10"/>
      <c r="BI925" s="10"/>
      <c r="BJ925" s="10"/>
      <c r="BK925" s="10"/>
      <c r="BL925" s="10"/>
      <c r="BM925" s="10"/>
      <c r="BN925" s="10"/>
      <c r="BO925" s="10"/>
      <c r="BP925" s="10"/>
      <c r="BQ925" s="10"/>
      <c r="BR925" s="10"/>
      <c r="BS925" s="10"/>
      <c r="BT925" s="10"/>
      <c r="BU925" s="10"/>
      <c r="BV925" s="10"/>
      <c r="BW925" s="10"/>
      <c r="BX925" s="10"/>
      <c r="BY925" s="10"/>
      <c r="BZ925" s="10"/>
      <c r="CA925" s="10"/>
      <c r="CB925" s="10"/>
      <c r="CC925" s="10"/>
      <c r="CD925" s="10"/>
      <c r="CE925" s="10"/>
      <c r="CF925" s="10"/>
      <c r="CG925" s="10"/>
      <c r="CH925" s="10"/>
      <c r="CI925" s="10"/>
      <c r="CJ925" s="10"/>
      <c r="CK925" s="10"/>
      <c r="CL925" s="10"/>
      <c r="CM925" s="10"/>
      <c r="CN925" s="10"/>
      <c r="CO925" s="10"/>
      <c r="CP925" s="10"/>
      <c r="CQ925" s="10"/>
      <c r="CR925" s="10"/>
      <c r="CS925" s="10"/>
      <c r="CT925" s="10"/>
      <c r="CU925" s="10"/>
      <c r="CV925" s="10"/>
      <c r="CW925" s="10"/>
      <c r="CX925" s="10"/>
      <c r="CY925" s="10"/>
      <c r="CZ925" s="10"/>
      <c r="DA925" s="10"/>
      <c r="DB925" s="10"/>
      <c r="DC925" s="10"/>
      <c r="DD925" s="10"/>
      <c r="DE925" s="10"/>
      <c r="DF925" s="10"/>
      <c r="DG925" s="10"/>
      <c r="DH925" s="10"/>
      <c r="DI925" s="10"/>
      <c r="DJ925" s="10"/>
      <c r="DK925" s="10"/>
      <c r="DL925" s="10"/>
      <c r="DM925" s="10"/>
      <c r="DN925" s="10"/>
      <c r="DO925" s="10"/>
      <c r="DP925" s="10"/>
      <c r="DQ925" s="10"/>
      <c r="DR925" s="10"/>
      <c r="DS925" s="10"/>
      <c r="DT925" s="10"/>
      <c r="DU925" s="10"/>
      <c r="DV925" s="10"/>
      <c r="DW925" s="10"/>
      <c r="DX925" s="10"/>
      <c r="DY925" s="10"/>
      <c r="DZ925" s="10"/>
      <c r="EA925" s="10"/>
      <c r="EB925" s="10"/>
      <c r="EC925" s="10"/>
      <c r="ED925" s="10"/>
      <c r="EE925" s="10"/>
      <c r="EF925" s="10"/>
      <c r="EG925" s="10"/>
      <c r="EH925" s="10"/>
      <c r="EI925" s="10"/>
      <c r="EJ925" s="10"/>
      <c r="EK925" s="10"/>
      <c r="EL925" s="10"/>
      <c r="EM925" s="10"/>
      <c r="EN925" s="10"/>
      <c r="EO925" s="10"/>
      <c r="EP925" s="10"/>
      <c r="EQ925" s="10"/>
      <c r="ER925" s="10"/>
      <c r="ES925" s="10"/>
      <c r="ET925" s="10"/>
      <c r="EU925" s="10"/>
      <c r="EV925" s="10"/>
      <c r="EW925" s="10"/>
      <c r="EX925" s="10"/>
      <c r="EY925" s="10"/>
      <c r="EZ925" s="10"/>
      <c r="FA925" s="10"/>
      <c r="FB925" s="10"/>
      <c r="FC925" s="10"/>
      <c r="FD925" s="10"/>
      <c r="FE925" s="10"/>
      <c r="FF925" s="10"/>
      <c r="FG925" s="10"/>
      <c r="FH925" s="10"/>
      <c r="FI925" s="10"/>
      <c r="FJ925" s="10"/>
      <c r="FK925" s="10"/>
      <c r="FL925" s="10"/>
      <c r="FM925" s="10"/>
      <c r="FN925" s="10"/>
      <c r="FO925" s="10"/>
      <c r="FP925" s="10"/>
      <c r="FQ925" s="10"/>
      <c r="FR925" s="10"/>
      <c r="FS925" s="10"/>
      <c r="FT925" s="10"/>
      <c r="FU925" s="10"/>
      <c r="FV925" s="10"/>
      <c r="FW925" s="10"/>
      <c r="FX925" s="10"/>
      <c r="FY925" s="10"/>
      <c r="FZ925" s="10"/>
      <c r="GA925" s="10"/>
      <c r="GB925" s="10"/>
      <c r="GC925" s="10"/>
      <c r="GD925" s="10"/>
      <c r="GE925" s="10"/>
      <c r="GF925" s="10"/>
      <c r="GG925" s="10"/>
      <c r="GH925" s="10"/>
      <c r="GI925" s="10"/>
      <c r="GJ925" s="10"/>
      <c r="GK925" s="10"/>
      <c r="GL925" s="10"/>
      <c r="GM925" s="10"/>
      <c r="GN925" s="10"/>
      <c r="GO925" s="10"/>
      <c r="GP925" s="10"/>
      <c r="GQ925" s="10"/>
      <c r="GR925" s="10"/>
      <c r="GS925" s="10"/>
      <c r="GT925" s="10"/>
      <c r="GU925" s="10"/>
      <c r="GV925" s="10"/>
      <c r="GW925" s="10"/>
      <c r="GX925" s="10"/>
      <c r="GY925" s="10"/>
      <c r="GZ925" s="10"/>
      <c r="HA925" s="10"/>
      <c r="HB925" s="10"/>
      <c r="HC925" s="10"/>
      <c r="HD925" s="10"/>
      <c r="HE925" s="10"/>
      <c r="HF925" s="10"/>
      <c r="HG925" s="10"/>
      <c r="HH925" s="10"/>
      <c r="HI925" s="10"/>
      <c r="HJ925" s="10"/>
      <c r="HK925" s="10"/>
      <c r="HL925" s="10"/>
      <c r="HM925" s="10"/>
      <c r="HN925" s="10"/>
      <c r="HO925" s="10"/>
      <c r="HP925" s="10"/>
      <c r="HQ925" s="10"/>
      <c r="HR925" s="10"/>
      <c r="HS925" s="10"/>
      <c r="HT925" s="10"/>
      <c r="HU925" s="10"/>
      <c r="HV925" s="10"/>
      <c r="HW925" s="10"/>
      <c r="HX925" s="10"/>
      <c r="HY925" s="10"/>
      <c r="HZ925" s="10"/>
      <c r="IA925" s="10"/>
      <c r="IB925" s="10"/>
      <c r="IC925" s="10"/>
    </row>
    <row r="926" spans="1:237">
      <c r="A926" s="264"/>
      <c r="B926" s="369"/>
      <c r="C926" s="369"/>
      <c r="D926" s="369"/>
      <c r="E926" s="369"/>
      <c r="F926" s="369"/>
      <c r="G926" s="276"/>
      <c r="H926" s="287"/>
      <c r="I926" s="190"/>
      <c r="J926" s="104"/>
      <c r="K926" s="205"/>
      <c r="L926" s="339"/>
      <c r="M926" s="468"/>
      <c r="N926" s="140"/>
      <c r="O926" s="241"/>
      <c r="P926" s="242"/>
      <c r="Q926" s="242"/>
      <c r="R926" s="243"/>
      <c r="S926" s="103"/>
      <c r="U926" s="103"/>
      <c r="V926" s="103"/>
      <c r="W926" s="103"/>
      <c r="X926" s="103"/>
      <c r="Y926" s="103"/>
      <c r="Z926" s="103"/>
      <c r="AA926" s="103"/>
      <c r="AB926" s="10"/>
      <c r="AC926" s="10"/>
      <c r="AD926" s="10"/>
      <c r="AE926" s="10"/>
      <c r="AF926" s="10"/>
      <c r="AG926" s="10"/>
      <c r="AH926" s="10"/>
      <c r="AI926" s="10"/>
      <c r="AJ926" s="10"/>
      <c r="AK926" s="10"/>
      <c r="AL926" s="10"/>
      <c r="AM926" s="10"/>
      <c r="AN926" s="10"/>
      <c r="AO926" s="10"/>
      <c r="AP926" s="10"/>
      <c r="AQ926" s="10"/>
      <c r="AR926" s="10"/>
      <c r="AS926" s="10"/>
      <c r="AT926" s="10"/>
      <c r="AU926" s="10"/>
      <c r="AV926" s="10"/>
      <c r="AW926" s="10"/>
      <c r="AX926" s="10"/>
      <c r="AY926" s="10"/>
      <c r="AZ926" s="10"/>
      <c r="BA926" s="10"/>
      <c r="BB926" s="10"/>
      <c r="BC926" s="10"/>
      <c r="BD926" s="10"/>
      <c r="BE926" s="10"/>
      <c r="BF926" s="10"/>
      <c r="BG926" s="10"/>
      <c r="BH926" s="10"/>
      <c r="BI926" s="10"/>
      <c r="BJ926" s="10"/>
      <c r="BK926" s="10"/>
      <c r="BL926" s="10"/>
      <c r="BM926" s="10"/>
      <c r="BN926" s="10"/>
      <c r="BO926" s="10"/>
      <c r="BP926" s="10"/>
      <c r="BQ926" s="10"/>
      <c r="BR926" s="10"/>
      <c r="BS926" s="10"/>
      <c r="BT926" s="10"/>
      <c r="BU926" s="10"/>
      <c r="BV926" s="10"/>
      <c r="BW926" s="10"/>
      <c r="BX926" s="10"/>
      <c r="BY926" s="10"/>
      <c r="BZ926" s="10"/>
      <c r="CA926" s="10"/>
      <c r="CB926" s="10"/>
      <c r="CC926" s="10"/>
      <c r="CD926" s="10"/>
      <c r="CE926" s="10"/>
      <c r="CF926" s="10"/>
      <c r="CG926" s="10"/>
      <c r="CH926" s="10"/>
      <c r="CI926" s="10"/>
      <c r="CJ926" s="10"/>
      <c r="CK926" s="10"/>
      <c r="CL926" s="10"/>
      <c r="CM926" s="10"/>
      <c r="CN926" s="10"/>
      <c r="CO926" s="10"/>
      <c r="CP926" s="10"/>
      <c r="CQ926" s="10"/>
      <c r="CR926" s="10"/>
      <c r="CS926" s="10"/>
      <c r="CT926" s="10"/>
      <c r="CU926" s="10"/>
      <c r="CV926" s="10"/>
      <c r="CW926" s="10"/>
      <c r="CX926" s="10"/>
      <c r="CY926" s="10"/>
      <c r="CZ926" s="10"/>
      <c r="DA926" s="10"/>
      <c r="DB926" s="10"/>
      <c r="DC926" s="10"/>
      <c r="DD926" s="10"/>
      <c r="DE926" s="10"/>
      <c r="DF926" s="10"/>
      <c r="DG926" s="10"/>
      <c r="DH926" s="10"/>
      <c r="DI926" s="10"/>
      <c r="DJ926" s="10"/>
      <c r="DK926" s="10"/>
      <c r="DL926" s="10"/>
      <c r="DM926" s="10"/>
      <c r="DN926" s="10"/>
      <c r="DO926" s="10"/>
      <c r="DP926" s="10"/>
      <c r="DQ926" s="10"/>
      <c r="DR926" s="10"/>
      <c r="DS926" s="10"/>
      <c r="DT926" s="10"/>
      <c r="DU926" s="10"/>
      <c r="DV926" s="10"/>
      <c r="DW926" s="10"/>
      <c r="DX926" s="10"/>
      <c r="DY926" s="10"/>
      <c r="DZ926" s="10"/>
      <c r="EA926" s="10"/>
      <c r="EB926" s="10"/>
      <c r="EC926" s="10"/>
      <c r="ED926" s="10"/>
      <c r="EE926" s="10"/>
      <c r="EF926" s="10"/>
      <c r="EG926" s="10"/>
      <c r="EH926" s="10"/>
      <c r="EI926" s="10"/>
      <c r="EJ926" s="10"/>
      <c r="EK926" s="10"/>
      <c r="EL926" s="10"/>
      <c r="EM926" s="10"/>
      <c r="EN926" s="10"/>
      <c r="EO926" s="10"/>
      <c r="EP926" s="10"/>
      <c r="EQ926" s="10"/>
      <c r="ER926" s="10"/>
      <c r="ES926" s="10"/>
      <c r="ET926" s="10"/>
      <c r="EU926" s="10"/>
      <c r="EV926" s="10"/>
      <c r="EW926" s="10"/>
      <c r="EX926" s="10"/>
      <c r="EY926" s="10"/>
      <c r="EZ926" s="10"/>
      <c r="FA926" s="10"/>
      <c r="FB926" s="10"/>
      <c r="FC926" s="10"/>
      <c r="FD926" s="10"/>
      <c r="FE926" s="10"/>
      <c r="FF926" s="10"/>
      <c r="FG926" s="10"/>
      <c r="FH926" s="10"/>
      <c r="FI926" s="10"/>
      <c r="FJ926" s="10"/>
      <c r="FK926" s="10"/>
      <c r="FL926" s="10"/>
      <c r="FM926" s="10"/>
      <c r="FN926" s="10"/>
      <c r="FO926" s="10"/>
      <c r="FP926" s="10"/>
      <c r="FQ926" s="10"/>
      <c r="FR926" s="10"/>
      <c r="FS926" s="10"/>
      <c r="FT926" s="10"/>
      <c r="FU926" s="10"/>
      <c r="FV926" s="10"/>
      <c r="FW926" s="10"/>
      <c r="FX926" s="10"/>
      <c r="FY926" s="10"/>
      <c r="FZ926" s="10"/>
      <c r="GA926" s="10"/>
      <c r="GB926" s="10"/>
      <c r="GC926" s="10"/>
      <c r="GD926" s="10"/>
      <c r="GE926" s="10"/>
      <c r="GF926" s="10"/>
      <c r="GG926" s="10"/>
      <c r="GH926" s="10"/>
      <c r="GI926" s="10"/>
      <c r="GJ926" s="10"/>
      <c r="GK926" s="10"/>
      <c r="GL926" s="10"/>
      <c r="GM926" s="10"/>
      <c r="GN926" s="10"/>
      <c r="GO926" s="10"/>
      <c r="GP926" s="10"/>
      <c r="GQ926" s="10"/>
      <c r="GR926" s="10"/>
      <c r="GS926" s="10"/>
      <c r="GT926" s="10"/>
      <c r="GU926" s="10"/>
      <c r="GV926" s="10"/>
      <c r="GW926" s="10"/>
      <c r="GX926" s="10"/>
      <c r="GY926" s="10"/>
      <c r="GZ926" s="10"/>
      <c r="HA926" s="10"/>
      <c r="HB926" s="10"/>
      <c r="HC926" s="10"/>
      <c r="HD926" s="10"/>
      <c r="HE926" s="10"/>
      <c r="HF926" s="10"/>
      <c r="HG926" s="10"/>
      <c r="HH926" s="10"/>
      <c r="HI926" s="10"/>
      <c r="HJ926" s="10"/>
      <c r="HK926" s="10"/>
      <c r="HL926" s="10"/>
      <c r="HM926" s="10"/>
      <c r="HN926" s="10"/>
      <c r="HO926" s="10"/>
      <c r="HP926" s="10"/>
      <c r="HQ926" s="10"/>
      <c r="HR926" s="10"/>
      <c r="HS926" s="10"/>
      <c r="HT926" s="10"/>
      <c r="HU926" s="10"/>
      <c r="HV926" s="10"/>
      <c r="HW926" s="10"/>
      <c r="HX926" s="10"/>
      <c r="HY926" s="10"/>
      <c r="HZ926" s="10"/>
      <c r="IA926" s="10"/>
      <c r="IB926" s="10"/>
      <c r="IC926" s="10"/>
    </row>
    <row r="927" spans="1:237">
      <c r="A927" s="264"/>
      <c r="B927" s="369"/>
      <c r="C927" s="369"/>
      <c r="D927" s="369"/>
      <c r="E927" s="369"/>
      <c r="F927" s="369"/>
      <c r="G927" s="276"/>
      <c r="H927" s="291">
        <f>SUM(Fehlerkontrolle!R92)</f>
        <v>-1</v>
      </c>
      <c r="I927" s="583"/>
      <c r="J927" s="306" t="s">
        <v>526</v>
      </c>
      <c r="K927" s="349" t="s">
        <v>647</v>
      </c>
      <c r="L927" s="339"/>
      <c r="M927" s="468"/>
      <c r="N927" s="140"/>
      <c r="O927" s="370"/>
      <c r="P927" s="371"/>
      <c r="Q927" s="371"/>
      <c r="R927" s="372"/>
    </row>
    <row r="928" spans="1:237" ht="25.5">
      <c r="A928" s="264"/>
      <c r="B928" s="369"/>
      <c r="C928" s="369"/>
      <c r="D928" s="369"/>
      <c r="E928" s="369"/>
      <c r="F928" s="369"/>
      <c r="G928" s="276"/>
      <c r="H928" s="291"/>
      <c r="I928" s="583"/>
      <c r="J928" s="306"/>
      <c r="K928" s="349" t="s">
        <v>777</v>
      </c>
      <c r="L928" s="339"/>
      <c r="M928" s="468"/>
      <c r="N928" s="140"/>
      <c r="O928" s="370"/>
      <c r="P928" s="371"/>
      <c r="Q928" s="371"/>
      <c r="R928" s="372"/>
    </row>
    <row r="929" spans="1:18">
      <c r="A929" s="264"/>
      <c r="B929" s="360"/>
      <c r="C929" s="360"/>
      <c r="D929" s="360"/>
      <c r="E929" s="360"/>
      <c r="F929" s="360"/>
      <c r="G929" s="295"/>
      <c r="H929" s="284"/>
      <c r="I929" s="284"/>
      <c r="J929" s="300"/>
      <c r="K929" s="342"/>
      <c r="L929" s="340"/>
      <c r="M929" s="468"/>
      <c r="N929" s="140"/>
      <c r="O929" s="370"/>
      <c r="P929" s="371"/>
      <c r="Q929" s="371"/>
      <c r="R929" s="372"/>
    </row>
    <row r="930" spans="1:18">
      <c r="A930" s="264"/>
      <c r="B930" s="355"/>
      <c r="C930" s="356"/>
      <c r="D930" s="357"/>
      <c r="E930" s="358"/>
      <c r="F930" s="359"/>
      <c r="G930" s="295" t="s">
        <v>263</v>
      </c>
      <c r="H930" s="284"/>
      <c r="I930" s="284"/>
      <c r="J930" s="301"/>
      <c r="K930" s="344" t="s">
        <v>401</v>
      </c>
      <c r="L930" s="340"/>
      <c r="M930" s="468"/>
      <c r="N930" s="140"/>
      <c r="O930" s="370"/>
      <c r="P930" s="371"/>
      <c r="Q930" s="371"/>
      <c r="R930" s="372"/>
    </row>
    <row r="931" spans="1:18">
      <c r="A931" s="264"/>
      <c r="B931" s="360"/>
      <c r="C931" s="360"/>
      <c r="D931" s="360"/>
      <c r="E931" s="360"/>
      <c r="F931" s="360"/>
      <c r="G931" s="295"/>
      <c r="H931" s="284"/>
      <c r="I931" s="284"/>
      <c r="J931" s="301"/>
      <c r="K931" s="344" t="s">
        <v>402</v>
      </c>
      <c r="L931" s="340"/>
      <c r="M931" s="468"/>
      <c r="N931" s="140"/>
      <c r="O931" s="370"/>
      <c r="P931" s="371"/>
      <c r="Q931" s="371"/>
      <c r="R931" s="372"/>
    </row>
    <row r="932" spans="1:18">
      <c r="A932" s="264"/>
      <c r="B932" s="360"/>
      <c r="C932" s="360"/>
      <c r="D932" s="360"/>
      <c r="E932" s="360"/>
      <c r="F932" s="360"/>
      <c r="G932" s="295"/>
      <c r="H932" s="291"/>
      <c r="I932" s="284"/>
      <c r="J932" s="301"/>
      <c r="K932" s="342"/>
      <c r="L932" s="340"/>
      <c r="M932" s="468"/>
      <c r="N932" s="140"/>
      <c r="O932" s="370"/>
      <c r="P932" s="371"/>
      <c r="Q932" s="371"/>
      <c r="R932" s="372"/>
    </row>
    <row r="933" spans="1:18">
      <c r="A933" s="264"/>
      <c r="B933" s="355"/>
      <c r="C933" s="356"/>
      <c r="D933" s="357"/>
      <c r="E933" s="358"/>
      <c r="F933" s="359"/>
      <c r="G933" s="295" t="s">
        <v>263</v>
      </c>
      <c r="H933" s="291">
        <f>SUM(Fehlerkontrolle!R93)</f>
        <v>-1</v>
      </c>
      <c r="I933" s="282"/>
      <c r="J933" s="306" t="s">
        <v>527</v>
      </c>
      <c r="K933" s="376" t="s">
        <v>399</v>
      </c>
      <c r="L933" s="339"/>
      <c r="M933" s="468"/>
      <c r="N933" s="140"/>
      <c r="O933" s="370"/>
      <c r="P933" s="371"/>
      <c r="Q933" s="371"/>
      <c r="R933" s="372"/>
    </row>
    <row r="934" spans="1:18" ht="63.75">
      <c r="A934" s="264"/>
      <c r="B934" s="360"/>
      <c r="C934" s="360"/>
      <c r="D934" s="360"/>
      <c r="E934" s="360"/>
      <c r="F934" s="360"/>
      <c r="G934" s="295"/>
      <c r="H934" s="291"/>
      <c r="I934" s="284"/>
      <c r="J934" s="300"/>
      <c r="K934" s="376" t="s">
        <v>400</v>
      </c>
      <c r="L934" s="340"/>
      <c r="M934" s="468"/>
      <c r="N934" s="140"/>
      <c r="O934" s="370"/>
      <c r="P934" s="371"/>
      <c r="Q934" s="371"/>
      <c r="R934" s="372"/>
    </row>
    <row r="935" spans="1:18">
      <c r="A935" s="264"/>
      <c r="B935" s="360"/>
      <c r="C935" s="360"/>
      <c r="D935" s="360"/>
      <c r="E935" s="360"/>
      <c r="F935" s="360"/>
      <c r="G935" s="295"/>
      <c r="H935" s="291">
        <f>SUM(Fehlerkontrolle!R99)</f>
        <v>0</v>
      </c>
      <c r="I935" s="284"/>
      <c r="J935" s="300"/>
      <c r="K935" s="354"/>
      <c r="L935" s="340"/>
      <c r="M935" s="468"/>
      <c r="N935" s="140"/>
      <c r="O935" s="370"/>
      <c r="P935" s="371"/>
      <c r="Q935" s="371"/>
      <c r="R935" s="372"/>
    </row>
    <row r="936" spans="1:18">
      <c r="A936" s="264"/>
      <c r="B936" s="355"/>
      <c r="C936" s="356"/>
      <c r="D936" s="357"/>
      <c r="E936" s="358"/>
      <c r="F936" s="359"/>
      <c r="G936" s="295" t="s">
        <v>263</v>
      </c>
      <c r="H936" s="291">
        <f>SUM(Fehlerkontrolle!R94)</f>
        <v>-1</v>
      </c>
      <c r="I936" s="284"/>
      <c r="J936" s="306" t="s">
        <v>528</v>
      </c>
      <c r="K936" s="376" t="s">
        <v>397</v>
      </c>
      <c r="L936" s="340"/>
      <c r="M936" s="468"/>
      <c r="N936" s="140"/>
      <c r="O936" s="370"/>
      <c r="P936" s="371"/>
      <c r="Q936" s="371"/>
      <c r="R936" s="372"/>
    </row>
    <row r="937" spans="1:18" ht="25.5">
      <c r="A937" s="264"/>
      <c r="B937" s="360"/>
      <c r="C937" s="360"/>
      <c r="D937" s="360"/>
      <c r="E937" s="360"/>
      <c r="F937" s="360"/>
      <c r="G937" s="295"/>
      <c r="H937" s="291">
        <f>SUM(Fehlerkontrolle!R101)</f>
        <v>0</v>
      </c>
      <c r="I937" s="284"/>
      <c r="J937" s="301"/>
      <c r="K937" s="376" t="s">
        <v>398</v>
      </c>
      <c r="L937" s="340"/>
      <c r="M937" s="468"/>
      <c r="N937" s="140"/>
      <c r="O937" s="370"/>
      <c r="P937" s="371"/>
      <c r="Q937" s="371"/>
      <c r="R937" s="372"/>
    </row>
    <row r="938" spans="1:18">
      <c r="A938" s="264"/>
      <c r="B938" s="360"/>
      <c r="C938" s="360"/>
      <c r="D938" s="360"/>
      <c r="E938" s="360"/>
      <c r="F938" s="360"/>
      <c r="G938" s="295"/>
      <c r="H938" s="291">
        <f>SUM(Fehlerkontrolle!R102)</f>
        <v>0</v>
      </c>
      <c r="I938" s="284"/>
      <c r="J938" s="301"/>
      <c r="K938" s="342"/>
      <c r="L938" s="340"/>
      <c r="M938" s="468"/>
      <c r="N938" s="140"/>
      <c r="O938" s="370"/>
      <c r="P938" s="371"/>
      <c r="Q938" s="371"/>
      <c r="R938" s="372"/>
    </row>
    <row r="939" spans="1:18">
      <c r="A939" s="264"/>
      <c r="B939" s="360"/>
      <c r="C939" s="360"/>
      <c r="D939" s="360"/>
      <c r="E939" s="360"/>
      <c r="F939" s="360"/>
      <c r="G939" s="295"/>
      <c r="H939" s="291">
        <f>SUM(Fehlerkontrolle!R103)</f>
        <v>0</v>
      </c>
      <c r="I939" s="284"/>
      <c r="J939" s="301"/>
      <c r="K939" s="342"/>
      <c r="L939" s="340"/>
      <c r="M939" s="468"/>
      <c r="N939" s="140"/>
      <c r="O939" s="370"/>
      <c r="P939" s="371"/>
      <c r="Q939" s="371"/>
      <c r="R939" s="372"/>
    </row>
    <row r="940" spans="1:18">
      <c r="A940" s="264"/>
      <c r="B940" s="360"/>
      <c r="C940" s="360"/>
      <c r="D940" s="360"/>
      <c r="E940" s="360"/>
      <c r="F940" s="360"/>
      <c r="G940" s="295"/>
      <c r="H940" s="291">
        <f>SUM(Fehlerkontrolle!R95)</f>
        <v>0</v>
      </c>
      <c r="I940" s="282"/>
      <c r="J940" s="283" t="s">
        <v>529</v>
      </c>
      <c r="K940" s="659" t="s">
        <v>268</v>
      </c>
      <c r="L940" s="339"/>
      <c r="M940" s="468"/>
      <c r="N940" s="140"/>
      <c r="O940" s="370"/>
      <c r="P940" s="371"/>
      <c r="Q940" s="371"/>
      <c r="R940" s="372"/>
    </row>
    <row r="941" spans="1:18">
      <c r="A941" s="264"/>
      <c r="B941" s="360"/>
      <c r="C941" s="360"/>
      <c r="D941" s="360"/>
      <c r="E941" s="360"/>
      <c r="F941" s="360"/>
      <c r="G941" s="295"/>
      <c r="H941" s="285"/>
      <c r="I941" s="284"/>
      <c r="J941" s="298"/>
      <c r="K941" s="660"/>
      <c r="L941" s="340"/>
      <c r="M941" s="468"/>
      <c r="N941" s="140"/>
      <c r="O941" s="370"/>
      <c r="P941" s="371"/>
      <c r="Q941" s="371"/>
      <c r="R941" s="372"/>
    </row>
    <row r="942" spans="1:18">
      <c r="A942" s="264"/>
      <c r="B942" s="355"/>
      <c r="C942" s="356"/>
      <c r="D942" s="357"/>
      <c r="E942" s="358"/>
      <c r="F942" s="359" t="s">
        <v>522</v>
      </c>
      <c r="G942" s="318" t="s">
        <v>263</v>
      </c>
      <c r="H942" s="285"/>
      <c r="I942" s="284"/>
      <c r="J942" s="321" t="s">
        <v>148</v>
      </c>
      <c r="K942" s="660"/>
      <c r="L942" s="340"/>
      <c r="M942" s="468"/>
      <c r="N942" s="140"/>
      <c r="O942" s="370"/>
      <c r="P942" s="371"/>
      <c r="Q942" s="371"/>
      <c r="R942" s="372"/>
    </row>
    <row r="943" spans="1:18">
      <c r="A943" s="264"/>
      <c r="B943" s="360"/>
      <c r="C943" s="360"/>
      <c r="D943" s="360"/>
      <c r="E943" s="360"/>
      <c r="F943" s="360"/>
      <c r="G943" s="317"/>
      <c r="H943" s="285"/>
      <c r="I943" s="284"/>
      <c r="J943" s="321"/>
      <c r="K943" s="660"/>
      <c r="L943" s="340"/>
      <c r="M943" s="468"/>
      <c r="N943" s="140"/>
      <c r="O943" s="370"/>
      <c r="P943" s="371"/>
      <c r="Q943" s="371"/>
      <c r="R943" s="372"/>
    </row>
    <row r="944" spans="1:18">
      <c r="A944" s="264"/>
      <c r="B944" s="360"/>
      <c r="C944" s="360"/>
      <c r="D944" s="360"/>
      <c r="E944" s="360"/>
      <c r="F944" s="360"/>
      <c r="G944" s="317"/>
      <c r="H944" s="285"/>
      <c r="I944" s="284"/>
      <c r="J944" s="321"/>
      <c r="K944" s="660"/>
      <c r="L944" s="340"/>
      <c r="M944" s="468"/>
      <c r="N944" s="140"/>
      <c r="O944" s="370"/>
      <c r="P944" s="371"/>
      <c r="Q944" s="371"/>
      <c r="R944" s="372"/>
    </row>
    <row r="945" spans="1:18">
      <c r="A945" s="264"/>
      <c r="B945" s="355"/>
      <c r="C945" s="356"/>
      <c r="D945" s="357"/>
      <c r="E945" s="358"/>
      <c r="F945" s="359" t="s">
        <v>522</v>
      </c>
      <c r="G945" s="661" t="s">
        <v>263</v>
      </c>
      <c r="H945" s="285"/>
      <c r="I945" s="284"/>
      <c r="J945" s="321" t="s">
        <v>149</v>
      </c>
      <c r="K945" s="660"/>
      <c r="L945" s="340"/>
      <c r="M945" s="468"/>
      <c r="N945" s="140"/>
      <c r="O945" s="370"/>
      <c r="P945" s="371"/>
      <c r="Q945" s="371"/>
      <c r="R945" s="372"/>
    </row>
    <row r="946" spans="1:18">
      <c r="A946" s="264"/>
      <c r="B946" s="362"/>
      <c r="C946" s="360"/>
      <c r="D946" s="360"/>
      <c r="E946" s="360"/>
      <c r="F946" s="360"/>
      <c r="G946" s="317"/>
      <c r="H946" s="285"/>
      <c r="I946" s="284"/>
      <c r="J946" s="321"/>
      <c r="K946" s="660"/>
      <c r="L946" s="340"/>
      <c r="M946" s="468"/>
      <c r="N946" s="140"/>
      <c r="O946" s="370"/>
      <c r="P946" s="371"/>
      <c r="Q946" s="371"/>
      <c r="R946" s="372"/>
    </row>
    <row r="947" spans="1:18">
      <c r="A947" s="264"/>
      <c r="B947" s="362"/>
      <c r="C947" s="360"/>
      <c r="D947" s="360"/>
      <c r="E947" s="360"/>
      <c r="F947" s="360"/>
      <c r="G947" s="317"/>
      <c r="H947" s="285"/>
      <c r="I947" s="284"/>
      <c r="J947" s="321"/>
      <c r="K947" s="660"/>
      <c r="L947" s="340"/>
      <c r="M947" s="468"/>
      <c r="N947" s="140"/>
      <c r="O947" s="370"/>
      <c r="P947" s="371"/>
      <c r="Q947" s="371"/>
      <c r="R947" s="372"/>
    </row>
    <row r="948" spans="1:18">
      <c r="A948" s="264"/>
      <c r="B948" s="355"/>
      <c r="C948" s="356"/>
      <c r="D948" s="357"/>
      <c r="E948" s="358"/>
      <c r="F948" s="359" t="s">
        <v>522</v>
      </c>
      <c r="G948" s="661" t="s">
        <v>263</v>
      </c>
      <c r="H948" s="285"/>
      <c r="I948" s="284"/>
      <c r="J948" s="321" t="s">
        <v>150</v>
      </c>
      <c r="K948" s="660"/>
      <c r="L948" s="340"/>
      <c r="M948" s="468"/>
      <c r="N948" s="140"/>
      <c r="O948" s="370"/>
      <c r="P948" s="371"/>
      <c r="Q948" s="371"/>
      <c r="R948" s="372"/>
    </row>
    <row r="949" spans="1:18">
      <c r="A949" s="264"/>
      <c r="B949" s="360"/>
      <c r="C949" s="360"/>
      <c r="D949" s="360"/>
      <c r="E949" s="360"/>
      <c r="F949" s="360"/>
      <c r="G949" s="317"/>
      <c r="H949" s="285"/>
      <c r="I949" s="284"/>
      <c r="J949" s="321"/>
      <c r="K949" s="660"/>
      <c r="L949" s="340"/>
      <c r="M949" s="468"/>
      <c r="N949" s="140"/>
      <c r="O949" s="370"/>
      <c r="P949" s="371"/>
      <c r="Q949" s="371"/>
      <c r="R949" s="372"/>
    </row>
    <row r="950" spans="1:18">
      <c r="A950" s="264"/>
      <c r="B950" s="360"/>
      <c r="C950" s="360"/>
      <c r="D950" s="360"/>
      <c r="E950" s="360"/>
      <c r="F950" s="360"/>
      <c r="G950" s="317"/>
      <c r="H950" s="285"/>
      <c r="I950" s="284"/>
      <c r="J950" s="321"/>
      <c r="K950" s="660"/>
      <c r="L950" s="340"/>
      <c r="M950" s="468"/>
      <c r="N950" s="140"/>
      <c r="O950" s="370"/>
      <c r="P950" s="371"/>
      <c r="Q950" s="371"/>
      <c r="R950" s="372"/>
    </row>
    <row r="951" spans="1:18">
      <c r="A951" s="264"/>
      <c r="B951" s="355"/>
      <c r="C951" s="356"/>
      <c r="D951" s="357"/>
      <c r="E951" s="358"/>
      <c r="F951" s="359" t="s">
        <v>522</v>
      </c>
      <c r="G951" s="661" t="s">
        <v>263</v>
      </c>
      <c r="H951" s="285"/>
      <c r="I951" s="284"/>
      <c r="J951" s="321" t="s">
        <v>151</v>
      </c>
      <c r="K951" s="660"/>
      <c r="L951" s="340"/>
      <c r="M951" s="468"/>
      <c r="N951" s="140"/>
      <c r="O951" s="370"/>
      <c r="P951" s="371"/>
      <c r="Q951" s="371"/>
      <c r="R951" s="372"/>
    </row>
    <row r="952" spans="1:18">
      <c r="A952" s="264"/>
      <c r="B952" s="360"/>
      <c r="C952" s="360"/>
      <c r="D952" s="360"/>
      <c r="E952" s="360"/>
      <c r="F952" s="360"/>
      <c r="G952" s="317"/>
      <c r="H952" s="285"/>
      <c r="I952" s="284"/>
      <c r="J952" s="321"/>
      <c r="K952" s="660"/>
      <c r="L952" s="340"/>
      <c r="M952" s="468"/>
      <c r="N952" s="140"/>
      <c r="O952" s="370"/>
      <c r="P952" s="371"/>
      <c r="Q952" s="371"/>
      <c r="R952" s="372"/>
    </row>
    <row r="953" spans="1:18">
      <c r="A953" s="264"/>
      <c r="B953" s="360"/>
      <c r="C953" s="360"/>
      <c r="D953" s="360"/>
      <c r="E953" s="360"/>
      <c r="F953" s="360"/>
      <c r="G953" s="317"/>
      <c r="H953" s="285"/>
      <c r="I953" s="284"/>
      <c r="J953" s="321"/>
      <c r="K953" s="660"/>
      <c r="L953" s="340"/>
      <c r="M953" s="468"/>
      <c r="N953" s="140"/>
      <c r="O953" s="370"/>
      <c r="P953" s="371"/>
      <c r="Q953" s="371"/>
      <c r="R953" s="372"/>
    </row>
    <row r="954" spans="1:18">
      <c r="A954" s="264"/>
      <c r="B954" s="355"/>
      <c r="C954" s="356"/>
      <c r="D954" s="357"/>
      <c r="E954" s="358"/>
      <c r="F954" s="359" t="s">
        <v>522</v>
      </c>
      <c r="G954" s="661" t="s">
        <v>263</v>
      </c>
      <c r="H954" s="285"/>
      <c r="I954" s="284"/>
      <c r="J954" s="321" t="s">
        <v>152</v>
      </c>
      <c r="K954" s="660"/>
      <c r="L954" s="340"/>
      <c r="M954" s="468"/>
      <c r="N954" s="140"/>
      <c r="O954" s="370"/>
      <c r="P954" s="371"/>
      <c r="Q954" s="371"/>
      <c r="R954" s="372"/>
    </row>
    <row r="955" spans="1:18">
      <c r="A955" s="264"/>
      <c r="B955" s="363"/>
      <c r="C955" s="363"/>
      <c r="D955" s="363"/>
      <c r="E955" s="363"/>
      <c r="F955" s="363"/>
      <c r="G955" s="295"/>
      <c r="H955" s="285"/>
      <c r="I955" s="284"/>
      <c r="J955" s="323"/>
      <c r="K955" s="660"/>
      <c r="L955" s="340"/>
      <c r="M955" s="468"/>
      <c r="N955" s="140"/>
      <c r="O955" s="370"/>
      <c r="P955" s="371"/>
      <c r="Q955" s="371"/>
      <c r="R955" s="372"/>
    </row>
    <row r="956" spans="1:18">
      <c r="A956" s="264"/>
      <c r="B956" s="363"/>
      <c r="C956" s="363"/>
      <c r="D956" s="363"/>
      <c r="E956" s="363"/>
      <c r="F956" s="363"/>
      <c r="G956" s="295"/>
      <c r="H956" s="285"/>
      <c r="I956" s="284"/>
      <c r="J956" s="298"/>
      <c r="K956" s="345"/>
      <c r="L956" s="339"/>
      <c r="M956" s="281"/>
      <c r="N956" s="140"/>
      <c r="O956" s="241"/>
      <c r="P956" s="242"/>
      <c r="Q956" s="242"/>
      <c r="R956" s="243"/>
    </row>
    <row r="957" spans="1:18">
      <c r="A957" s="264"/>
      <c r="B957" s="363"/>
      <c r="C957" s="363"/>
      <c r="D957" s="363"/>
      <c r="E957" s="363"/>
      <c r="F957" s="363"/>
      <c r="G957" s="295"/>
      <c r="H957" s="285"/>
      <c r="I957" s="284"/>
      <c r="J957" s="298"/>
      <c r="K957" s="345"/>
      <c r="L957" s="339"/>
      <c r="M957" s="281"/>
      <c r="N957" s="140"/>
      <c r="O957" s="241"/>
      <c r="P957" s="242"/>
      <c r="Q957" s="242"/>
      <c r="R957" s="243"/>
    </row>
    <row r="958" spans="1:18">
      <c r="B958" s="118"/>
      <c r="C958" s="118"/>
      <c r="D958" s="118"/>
      <c r="E958" s="118"/>
      <c r="F958" s="118"/>
      <c r="G958" s="275"/>
      <c r="H958" s="188"/>
      <c r="I958" s="194"/>
      <c r="J958" s="107"/>
      <c r="K958" s="203"/>
      <c r="L958" s="204"/>
      <c r="M958" s="103"/>
      <c r="N958" s="103"/>
      <c r="O958" s="103"/>
      <c r="P958" s="103"/>
      <c r="Q958" s="103"/>
      <c r="R958" s="116"/>
    </row>
    <row r="959" spans="1:18">
      <c r="B959" s="118"/>
      <c r="C959" s="118"/>
      <c r="D959" s="118"/>
      <c r="E959" s="118"/>
      <c r="F959" s="118"/>
      <c r="G959" s="275"/>
      <c r="H959" s="188"/>
      <c r="I959" s="194"/>
      <c r="J959" s="107"/>
      <c r="K959" s="203"/>
      <c r="L959" s="202"/>
      <c r="M959" s="103"/>
      <c r="N959" s="103"/>
      <c r="O959" s="103"/>
      <c r="P959" s="103"/>
      <c r="Q959" s="103"/>
      <c r="R959" s="116"/>
    </row>
    <row r="960" spans="1:18">
      <c r="B960" s="118"/>
      <c r="C960" s="118"/>
      <c r="D960" s="118"/>
      <c r="E960" s="118"/>
      <c r="F960" s="118"/>
      <c r="G960" s="275"/>
      <c r="H960" s="188"/>
      <c r="I960" s="194"/>
      <c r="J960" s="107"/>
      <c r="K960" s="618" t="str">
        <f>IF(Lizenz!C11=0,"",Lizenz!C11)</f>
        <v/>
      </c>
      <c r="L960" s="103"/>
      <c r="M960" s="103"/>
      <c r="N960" s="103"/>
      <c r="O960" s="103"/>
      <c r="P960" s="103"/>
      <c r="Q960" s="103"/>
      <c r="R960" s="116"/>
    </row>
    <row r="961" spans="1:237" s="2" customFormat="1" ht="11.25" customHeight="1">
      <c r="A961" s="133"/>
      <c r="B961" s="133"/>
      <c r="C961" s="133"/>
      <c r="D961" s="133"/>
      <c r="E961" s="133"/>
      <c r="F961" s="133"/>
      <c r="G961" s="272"/>
      <c r="H961" s="288"/>
      <c r="I961" s="191"/>
      <c r="J961" s="127"/>
      <c r="K961" s="128" t="s">
        <v>27</v>
      </c>
      <c r="L961" s="130"/>
      <c r="M961" s="129" t="s">
        <v>47</v>
      </c>
      <c r="N961" s="129"/>
      <c r="O961" s="129"/>
      <c r="P961" s="129"/>
      <c r="Q961" s="129" t="s">
        <v>48</v>
      </c>
      <c r="R961" s="129"/>
      <c r="S961" s="88"/>
      <c r="T961" s="133"/>
      <c r="U961" s="88"/>
      <c r="V961" s="88"/>
      <c r="W961" s="88"/>
      <c r="X961" s="88"/>
      <c r="Y961" s="88"/>
      <c r="Z961" s="88"/>
      <c r="AA961" s="88"/>
    </row>
    <row r="962" spans="1:237" s="22" customFormat="1">
      <c r="A962" s="103"/>
      <c r="G962" s="271"/>
      <c r="H962" s="286"/>
      <c r="I962" s="189"/>
      <c r="J962" s="107"/>
      <c r="K962" s="109"/>
      <c r="L962" s="117"/>
      <c r="R962" s="110"/>
      <c r="T962" s="103"/>
    </row>
    <row r="963" spans="1:237" s="22" customFormat="1">
      <c r="A963" s="103"/>
      <c r="G963" s="271"/>
      <c r="H963" s="286"/>
      <c r="I963" s="189"/>
      <c r="J963" s="107"/>
      <c r="K963" s="109"/>
      <c r="R963" s="110"/>
      <c r="T963" s="103"/>
    </row>
    <row r="964" spans="1:237" s="22" customFormat="1">
      <c r="A964" s="103"/>
      <c r="G964" s="271"/>
      <c r="H964" s="286"/>
      <c r="I964" s="189"/>
      <c r="J964" s="107"/>
      <c r="K964" s="109"/>
      <c r="R964" s="110"/>
      <c r="T964" s="103"/>
    </row>
    <row r="965" spans="1:237" s="22" customFormat="1">
      <c r="A965" s="103"/>
      <c r="G965" s="271"/>
      <c r="H965" s="286"/>
      <c r="I965" s="189"/>
      <c r="J965" s="108"/>
      <c r="K965" s="109"/>
      <c r="R965" s="110"/>
      <c r="T965" s="103"/>
    </row>
    <row r="966" spans="1:237" s="22" customFormat="1">
      <c r="A966" s="103"/>
      <c r="G966" s="271"/>
      <c r="H966" s="286"/>
      <c r="I966" s="189"/>
      <c r="J966" s="108"/>
      <c r="K966" s="109"/>
      <c r="R966" s="110"/>
      <c r="T966" s="103"/>
    </row>
    <row r="967" spans="1:237" s="22" customFormat="1">
      <c r="A967" s="103"/>
      <c r="G967" s="271"/>
      <c r="H967" s="286"/>
      <c r="I967" s="189"/>
      <c r="J967" s="108"/>
      <c r="K967" s="109"/>
      <c r="R967" s="110"/>
      <c r="T967" s="103"/>
    </row>
    <row r="968" spans="1:237" s="22" customFormat="1">
      <c r="A968" s="103"/>
      <c r="G968" s="271"/>
      <c r="H968" s="286"/>
      <c r="I968" s="189"/>
      <c r="J968" s="108"/>
      <c r="K968" s="109"/>
      <c r="R968" s="110"/>
      <c r="T968" s="103"/>
    </row>
    <row r="969" spans="1:237" s="22" customFormat="1">
      <c r="A969" s="103"/>
      <c r="G969" s="271"/>
      <c r="H969" s="286"/>
      <c r="I969" s="189"/>
      <c r="J969" s="108"/>
      <c r="K969" s="109"/>
      <c r="R969" s="110"/>
      <c r="T969" s="103"/>
      <c r="AB969" s="1"/>
      <c r="AC969" s="1"/>
      <c r="AD969" s="1"/>
      <c r="AE969" s="1"/>
      <c r="AF969" s="1"/>
      <c r="AG969" s="1"/>
      <c r="AH969" s="1"/>
      <c r="AI969" s="1"/>
      <c r="AJ969" s="1"/>
      <c r="AK969" s="1"/>
      <c r="AL969" s="1"/>
      <c r="AM969" s="1"/>
      <c r="AN969" s="1"/>
      <c r="AO969" s="1"/>
      <c r="AP969" s="1"/>
      <c r="AQ969" s="1"/>
      <c r="AR969" s="1"/>
      <c r="AS969" s="1"/>
      <c r="AT969" s="1"/>
      <c r="AU969" s="1"/>
      <c r="AV969" s="1"/>
      <c r="AW969" s="1"/>
      <c r="AX969" s="1"/>
      <c r="AY969" s="1"/>
      <c r="AZ969" s="1"/>
      <c r="BA969" s="1"/>
      <c r="BB969" s="1"/>
      <c r="BC969" s="1"/>
      <c r="BD969" s="1"/>
      <c r="BE969" s="1"/>
      <c r="BF969" s="1"/>
      <c r="BG969" s="1"/>
      <c r="BH969" s="1"/>
      <c r="BI969" s="1"/>
      <c r="BJ969" s="1"/>
      <c r="BK969" s="1"/>
      <c r="BL969" s="1"/>
      <c r="BM969" s="1"/>
      <c r="BN969" s="1"/>
      <c r="BO969" s="1"/>
      <c r="BP969" s="1"/>
      <c r="BQ969" s="1"/>
      <c r="BR969" s="1"/>
      <c r="BS969" s="1"/>
      <c r="BT969" s="1"/>
      <c r="BU969" s="1"/>
      <c r="BV969" s="1"/>
      <c r="BW969" s="1"/>
      <c r="BX969" s="1"/>
      <c r="BY969" s="1"/>
      <c r="BZ969" s="1"/>
      <c r="CA969" s="1"/>
      <c r="CB969" s="1"/>
      <c r="CC969" s="1"/>
      <c r="CD969" s="1"/>
      <c r="CE969" s="1"/>
      <c r="CF969" s="1"/>
      <c r="CG969" s="1"/>
      <c r="CH969" s="1"/>
      <c r="CI969" s="1"/>
      <c r="CJ969" s="1"/>
      <c r="CK969" s="1"/>
      <c r="CL969" s="1"/>
      <c r="CM969" s="1"/>
      <c r="CN969" s="1"/>
      <c r="CO969" s="1"/>
      <c r="CP969" s="1"/>
      <c r="CQ969" s="1"/>
      <c r="CR969" s="1"/>
      <c r="CS969" s="1"/>
      <c r="CT969" s="1"/>
      <c r="CU969" s="1"/>
      <c r="CV969" s="1"/>
      <c r="CW969" s="1"/>
      <c r="CX969" s="1"/>
      <c r="CY969" s="1"/>
      <c r="CZ969" s="1"/>
      <c r="DA969" s="1"/>
      <c r="DB969" s="1"/>
      <c r="DC969" s="1"/>
      <c r="DD969" s="1"/>
      <c r="DE969" s="1"/>
      <c r="DF969" s="1"/>
      <c r="DG969" s="1"/>
      <c r="DH969" s="1"/>
      <c r="DI969" s="1"/>
      <c r="DJ969" s="1"/>
      <c r="DK969" s="1"/>
      <c r="DL969" s="1"/>
      <c r="DM969" s="1"/>
      <c r="DN969" s="1"/>
      <c r="DO969" s="1"/>
      <c r="DP969" s="1"/>
      <c r="DQ969" s="1"/>
      <c r="DR969" s="1"/>
      <c r="DS969" s="1"/>
      <c r="DT969" s="1"/>
      <c r="DU969" s="1"/>
      <c r="DV969" s="1"/>
      <c r="DW969" s="1"/>
      <c r="DX969" s="1"/>
      <c r="DY969" s="1"/>
      <c r="DZ969" s="1"/>
      <c r="EA969" s="1"/>
      <c r="EB969" s="1"/>
      <c r="EC969" s="1"/>
      <c r="ED969" s="1"/>
      <c r="EE969" s="1"/>
      <c r="EF969" s="1"/>
      <c r="EG969" s="1"/>
      <c r="EH969" s="1"/>
      <c r="EI969" s="1"/>
      <c r="EJ969" s="1"/>
      <c r="EK969" s="1"/>
      <c r="EL969" s="1"/>
      <c r="EM969" s="1"/>
      <c r="EN969" s="1"/>
      <c r="EO969" s="1"/>
      <c r="EP969" s="1"/>
      <c r="EQ969" s="1"/>
      <c r="ER969" s="1"/>
      <c r="ES969" s="1"/>
      <c r="ET969" s="1"/>
      <c r="EU969" s="1"/>
      <c r="EV969" s="1"/>
      <c r="EW969" s="1"/>
      <c r="EX969" s="1"/>
      <c r="EY969" s="1"/>
      <c r="EZ969" s="1"/>
      <c r="FA969" s="1"/>
      <c r="FB969" s="1"/>
      <c r="FC969" s="1"/>
      <c r="FD969" s="1"/>
      <c r="FE969" s="1"/>
      <c r="FF969" s="1"/>
      <c r="FG969" s="1"/>
      <c r="FH969" s="1"/>
      <c r="FI969" s="1"/>
      <c r="FJ969" s="1"/>
      <c r="FK969" s="1"/>
      <c r="FL969" s="1"/>
      <c r="FM969" s="1"/>
      <c r="FN969" s="1"/>
      <c r="FO969" s="1"/>
      <c r="FP969" s="1"/>
      <c r="FQ969" s="1"/>
      <c r="FR969" s="1"/>
      <c r="FS969" s="1"/>
      <c r="FT969" s="1"/>
      <c r="FU969" s="1"/>
      <c r="FV969" s="1"/>
      <c r="FW969" s="1"/>
      <c r="FX969" s="1"/>
      <c r="FY969" s="1"/>
      <c r="FZ969" s="1"/>
      <c r="GA969" s="1"/>
      <c r="GB969" s="1"/>
      <c r="GC969" s="1"/>
      <c r="GD969" s="1"/>
      <c r="GE969" s="1"/>
      <c r="GF969" s="1"/>
      <c r="GG969" s="1"/>
      <c r="GH969" s="1"/>
      <c r="GI969" s="1"/>
      <c r="GJ969" s="1"/>
      <c r="GK969" s="1"/>
      <c r="GL969" s="1"/>
      <c r="GM969" s="1"/>
      <c r="GN969" s="1"/>
      <c r="GO969" s="1"/>
      <c r="GP969" s="1"/>
      <c r="GQ969" s="1"/>
      <c r="GR969" s="1"/>
      <c r="GS969" s="1"/>
      <c r="GT969" s="1"/>
      <c r="GU969" s="1"/>
      <c r="GV969" s="1"/>
      <c r="GW969" s="1"/>
      <c r="GX969" s="1"/>
      <c r="GY969" s="1"/>
      <c r="GZ969" s="1"/>
      <c r="HA969" s="1"/>
      <c r="HB969" s="1"/>
      <c r="HC969" s="1"/>
      <c r="HD969" s="1"/>
      <c r="HE969" s="1"/>
      <c r="HF969" s="1"/>
      <c r="HG969" s="1"/>
      <c r="HH969" s="1"/>
      <c r="HI969" s="1"/>
      <c r="HJ969" s="1"/>
      <c r="HK969" s="1"/>
      <c r="HL969" s="1"/>
      <c r="HM969" s="1"/>
      <c r="HN969" s="1"/>
      <c r="HO969" s="1"/>
      <c r="HP969" s="1"/>
      <c r="HQ969" s="1"/>
      <c r="HR969" s="1"/>
      <c r="HS969" s="1"/>
      <c r="HT969" s="1"/>
      <c r="HU969" s="1"/>
      <c r="HV969" s="1"/>
      <c r="HW969" s="1"/>
      <c r="HX969" s="1"/>
      <c r="HY969" s="1"/>
      <c r="HZ969" s="1"/>
      <c r="IA969" s="1"/>
      <c r="IB969" s="1"/>
      <c r="IC969" s="1"/>
    </row>
    <row r="970" spans="1:237">
      <c r="B970" s="22"/>
      <c r="C970" s="22"/>
      <c r="D970" s="22"/>
      <c r="E970" s="22"/>
      <c r="F970" s="22"/>
      <c r="G970" s="271"/>
      <c r="H970" s="286"/>
      <c r="I970" s="189"/>
      <c r="J970" s="108"/>
      <c r="K970" s="109"/>
      <c r="L970" s="22"/>
      <c r="M970" s="22"/>
      <c r="N970" s="22"/>
      <c r="O970" s="22"/>
      <c r="P970" s="22"/>
      <c r="Q970" s="22"/>
      <c r="R970" s="110"/>
    </row>
    <row r="971" spans="1:237">
      <c r="B971" s="22"/>
      <c r="C971" s="22"/>
      <c r="D971" s="22"/>
      <c r="E971" s="22"/>
      <c r="F971" s="22"/>
      <c r="G971" s="271"/>
      <c r="H971" s="286"/>
      <c r="I971" s="189"/>
      <c r="J971" s="108"/>
      <c r="K971" s="109"/>
      <c r="L971" s="22"/>
      <c r="M971" s="22"/>
      <c r="N971" s="22"/>
      <c r="O971" s="22"/>
      <c r="P971" s="22"/>
      <c r="Q971" s="22"/>
      <c r="R971" s="110"/>
    </row>
    <row r="972" spans="1:237">
      <c r="B972" s="22"/>
      <c r="C972" s="22"/>
      <c r="D972" s="22"/>
      <c r="E972" s="22"/>
      <c r="F972" s="22"/>
      <c r="G972" s="271"/>
      <c r="H972" s="286"/>
      <c r="I972" s="189"/>
      <c r="J972" s="108"/>
      <c r="K972" s="109"/>
      <c r="L972" s="22"/>
      <c r="M972" s="22"/>
      <c r="N972" s="22"/>
      <c r="O972" s="22"/>
      <c r="P972" s="22"/>
      <c r="Q972" s="22"/>
      <c r="R972" s="110"/>
    </row>
    <row r="973" spans="1:237">
      <c r="B973" s="22"/>
      <c r="C973" s="22"/>
      <c r="D973" s="22"/>
      <c r="E973" s="22"/>
      <c r="F973" s="22"/>
      <c r="G973" s="271"/>
      <c r="H973" s="286"/>
      <c r="I973" s="189"/>
      <c r="J973" s="108"/>
      <c r="K973" s="109"/>
      <c r="L973" s="22"/>
      <c r="M973" s="22"/>
      <c r="N973" s="22"/>
      <c r="O973" s="22"/>
      <c r="P973" s="22"/>
      <c r="Q973" s="22"/>
      <c r="R973" s="110"/>
    </row>
    <row r="974" spans="1:237">
      <c r="B974" s="22"/>
      <c r="C974" s="22"/>
      <c r="D974" s="22"/>
      <c r="E974" s="22"/>
      <c r="F974" s="22"/>
      <c r="G974" s="271"/>
      <c r="H974" s="286"/>
      <c r="I974" s="189"/>
      <c r="J974" s="108"/>
      <c r="K974" s="109"/>
      <c r="L974" s="22"/>
      <c r="M974" s="22"/>
      <c r="N974" s="22"/>
      <c r="O974" s="22"/>
      <c r="P974" s="22"/>
      <c r="Q974" s="22"/>
      <c r="R974" s="110"/>
    </row>
    <row r="975" spans="1:237">
      <c r="B975" s="22"/>
      <c r="C975" s="22"/>
      <c r="D975" s="22"/>
      <c r="E975" s="22"/>
      <c r="F975" s="22"/>
      <c r="G975" s="271"/>
      <c r="H975" s="286"/>
      <c r="I975" s="189"/>
      <c r="J975" s="108"/>
      <c r="K975" s="109"/>
      <c r="L975" s="22"/>
      <c r="M975" s="22"/>
      <c r="N975" s="22"/>
      <c r="O975" s="22"/>
      <c r="P975" s="22"/>
      <c r="Q975" s="22"/>
      <c r="R975" s="110"/>
    </row>
    <row r="976" spans="1:237">
      <c r="B976" s="22"/>
      <c r="C976" s="22"/>
      <c r="D976" s="22"/>
      <c r="E976" s="22"/>
      <c r="F976" s="22"/>
      <c r="G976" s="271"/>
      <c r="H976" s="286"/>
      <c r="I976" s="189"/>
      <c r="J976" s="108"/>
      <c r="K976" s="109"/>
      <c r="L976" s="22"/>
      <c r="M976" s="22"/>
      <c r="N976" s="22"/>
      <c r="O976" s="22"/>
      <c r="P976" s="22"/>
      <c r="Q976" s="22"/>
      <c r="R976" s="110"/>
    </row>
    <row r="977" spans="1:20">
      <c r="B977" s="22"/>
      <c r="C977" s="22"/>
      <c r="D977" s="22"/>
      <c r="E977" s="22"/>
      <c r="F977" s="22"/>
      <c r="G977" s="271"/>
      <c r="H977" s="286"/>
      <c r="I977" s="189"/>
      <c r="J977" s="108"/>
      <c r="K977" s="109"/>
      <c r="L977" s="22"/>
      <c r="M977" s="22"/>
      <c r="N977" s="22"/>
      <c r="O977" s="22"/>
      <c r="P977" s="22"/>
      <c r="Q977" s="22"/>
      <c r="R977" s="110"/>
    </row>
    <row r="978" spans="1:20">
      <c r="B978" s="22"/>
      <c r="C978" s="22"/>
      <c r="D978" s="22"/>
      <c r="E978" s="22"/>
      <c r="F978" s="22"/>
      <c r="G978" s="271"/>
      <c r="H978" s="286"/>
      <c r="I978" s="189"/>
      <c r="J978" s="108"/>
      <c r="K978" s="109"/>
      <c r="L978" s="22"/>
      <c r="M978" s="22"/>
      <c r="N978" s="22"/>
      <c r="O978" s="22"/>
      <c r="P978" s="22"/>
      <c r="Q978" s="22"/>
      <c r="R978" s="110"/>
    </row>
    <row r="979" spans="1:20">
      <c r="B979" s="22"/>
      <c r="C979" s="22"/>
      <c r="D979" s="22"/>
      <c r="E979" s="22"/>
      <c r="F979" s="22"/>
      <c r="G979" s="271"/>
      <c r="H979" s="286"/>
      <c r="I979" s="189"/>
      <c r="J979" s="108"/>
      <c r="K979" s="109"/>
      <c r="L979" s="22"/>
      <c r="M979" s="22"/>
      <c r="N979" s="22"/>
      <c r="O979" s="22"/>
      <c r="P979" s="22"/>
      <c r="Q979" s="22"/>
      <c r="R979" s="110"/>
    </row>
    <row r="980" spans="1:20">
      <c r="B980" s="22"/>
      <c r="C980" s="22"/>
      <c r="D980" s="22"/>
      <c r="E980" s="22"/>
      <c r="F980" s="22"/>
      <c r="G980" s="271"/>
      <c r="H980" s="286"/>
      <c r="I980" s="189"/>
      <c r="J980" s="108"/>
      <c r="K980" s="109"/>
      <c r="L980" s="22"/>
      <c r="M980" s="22"/>
      <c r="N980" s="22"/>
      <c r="O980" s="22"/>
      <c r="P980" s="22"/>
      <c r="Q980" s="22"/>
      <c r="R980" s="110"/>
    </row>
    <row r="981" spans="1:20">
      <c r="B981" s="22"/>
      <c r="C981" s="22"/>
      <c r="D981" s="22"/>
      <c r="E981" s="22"/>
      <c r="F981" s="22"/>
      <c r="G981" s="271"/>
      <c r="H981" s="286"/>
      <c r="I981" s="189"/>
      <c r="J981" s="108"/>
      <c r="K981" s="109"/>
      <c r="L981" s="22"/>
      <c r="M981" s="22"/>
      <c r="N981" s="22"/>
      <c r="O981" s="22"/>
      <c r="P981" s="22"/>
      <c r="Q981" s="22"/>
      <c r="R981" s="110"/>
    </row>
    <row r="982" spans="1:20">
      <c r="B982" s="22"/>
      <c r="C982" s="22"/>
      <c r="D982" s="22"/>
      <c r="E982" s="22"/>
      <c r="F982" s="22"/>
      <c r="G982" s="271"/>
      <c r="H982" s="286"/>
      <c r="I982" s="189"/>
      <c r="J982" s="108"/>
      <c r="K982" s="109"/>
      <c r="L982" s="22"/>
      <c r="M982" s="22"/>
      <c r="N982" s="22"/>
      <c r="O982" s="22"/>
      <c r="P982" s="22"/>
      <c r="Q982" s="22"/>
      <c r="R982" s="110"/>
    </row>
    <row r="983" spans="1:20">
      <c r="B983" s="22"/>
      <c r="C983" s="22"/>
      <c r="D983" s="22"/>
      <c r="E983" s="22"/>
      <c r="F983" s="22"/>
      <c r="G983" s="271"/>
      <c r="H983" s="286"/>
      <c r="I983" s="189"/>
      <c r="J983" s="108"/>
      <c r="K983" s="109"/>
      <c r="L983" s="22"/>
      <c r="M983" s="22"/>
      <c r="N983" s="22"/>
      <c r="O983" s="22"/>
      <c r="P983" s="22"/>
      <c r="Q983" s="22"/>
      <c r="R983" s="110"/>
    </row>
    <row r="984" spans="1:20">
      <c r="B984" s="22"/>
      <c r="C984" s="22"/>
      <c r="D984" s="22"/>
      <c r="E984" s="22"/>
      <c r="F984" s="22"/>
      <c r="G984" s="271"/>
      <c r="H984" s="286"/>
      <c r="I984" s="189"/>
      <c r="J984" s="108"/>
      <c r="K984" s="109"/>
      <c r="L984" s="22"/>
      <c r="M984" s="22"/>
      <c r="N984" s="22"/>
      <c r="O984" s="22"/>
      <c r="P984" s="22"/>
      <c r="Q984" s="22"/>
      <c r="R984" s="110"/>
    </row>
    <row r="985" spans="1:20">
      <c r="B985" s="22"/>
      <c r="C985" s="22"/>
      <c r="D985" s="22"/>
      <c r="E985" s="22"/>
      <c r="F985" s="22"/>
      <c r="G985" s="271"/>
      <c r="H985" s="286"/>
      <c r="I985" s="189"/>
      <c r="J985" s="108"/>
      <c r="K985" s="109"/>
      <c r="L985" s="22"/>
      <c r="M985" s="22"/>
      <c r="N985" s="22"/>
      <c r="O985" s="22"/>
      <c r="P985" s="22"/>
      <c r="Q985" s="22"/>
      <c r="R985" s="110"/>
    </row>
    <row r="986" spans="1:20">
      <c r="B986" s="22"/>
      <c r="C986" s="22"/>
      <c r="D986" s="22"/>
      <c r="E986" s="22"/>
      <c r="F986" s="22"/>
      <c r="G986" s="271"/>
      <c r="H986" s="286"/>
      <c r="I986" s="189"/>
      <c r="J986" s="108"/>
      <c r="K986" s="109"/>
      <c r="L986" s="22"/>
      <c r="M986" s="22"/>
      <c r="N986" s="22"/>
      <c r="O986" s="22"/>
      <c r="P986" s="22"/>
      <c r="Q986" s="22"/>
      <c r="R986" s="110"/>
    </row>
    <row r="987" spans="1:20">
      <c r="B987" s="22"/>
      <c r="C987" s="22"/>
      <c r="D987" s="22"/>
      <c r="E987" s="22"/>
      <c r="F987" s="22"/>
      <c r="G987" s="271"/>
      <c r="H987" s="286"/>
      <c r="I987" s="189"/>
      <c r="J987" s="108"/>
      <c r="K987" s="109"/>
      <c r="L987" s="22"/>
      <c r="M987" s="22"/>
      <c r="N987" s="22"/>
      <c r="O987" s="22"/>
      <c r="P987" s="22"/>
      <c r="Q987" s="22"/>
      <c r="R987" s="110"/>
    </row>
    <row r="988" spans="1:20">
      <c r="B988" s="22"/>
      <c r="C988" s="22"/>
      <c r="D988" s="22"/>
      <c r="E988" s="22"/>
      <c r="F988" s="22"/>
      <c r="G988" s="271"/>
      <c r="H988" s="286"/>
      <c r="I988" s="189"/>
      <c r="J988" s="108"/>
      <c r="K988" s="109"/>
      <c r="L988" s="22"/>
      <c r="M988" s="22"/>
      <c r="N988" s="22"/>
      <c r="O988" s="22"/>
      <c r="P988" s="22"/>
      <c r="Q988" s="22"/>
      <c r="R988" s="110"/>
    </row>
    <row r="989" spans="1:20" s="82" customFormat="1">
      <c r="A989" s="139"/>
      <c r="G989" s="277"/>
      <c r="H989" s="292"/>
      <c r="I989" s="195"/>
      <c r="J989" s="134"/>
      <c r="K989" s="135"/>
      <c r="R989" s="136"/>
      <c r="T989" s="139"/>
    </row>
    <row r="990" spans="1:20" s="82" customFormat="1">
      <c r="A990" s="139"/>
      <c r="G990" s="277"/>
      <c r="H990" s="292"/>
      <c r="I990" s="195"/>
      <c r="J990" s="134"/>
      <c r="K990" s="135"/>
      <c r="R990" s="136"/>
      <c r="T990" s="139"/>
    </row>
    <row r="991" spans="1:20" s="82" customFormat="1">
      <c r="A991" s="139"/>
      <c r="G991" s="277"/>
      <c r="H991" s="292"/>
      <c r="I991" s="195"/>
      <c r="J991" s="134"/>
      <c r="K991" s="135"/>
      <c r="R991" s="136"/>
      <c r="T991" s="139"/>
    </row>
    <row r="992" spans="1:20" s="82" customFormat="1">
      <c r="A992" s="139"/>
      <c r="G992" s="277"/>
      <c r="H992" s="292"/>
      <c r="I992" s="195"/>
      <c r="J992" s="134"/>
      <c r="K992" s="135"/>
      <c r="R992" s="136"/>
      <c r="T992" s="139"/>
    </row>
    <row r="993" spans="1:20" s="82" customFormat="1">
      <c r="A993" s="139"/>
      <c r="G993" s="277"/>
      <c r="H993" s="292"/>
      <c r="I993" s="195"/>
      <c r="J993" s="134"/>
      <c r="K993" s="135"/>
      <c r="R993" s="136"/>
      <c r="T993" s="139"/>
    </row>
    <row r="994" spans="1:20" s="82" customFormat="1">
      <c r="A994" s="139"/>
      <c r="G994" s="277"/>
      <c r="H994" s="292"/>
      <c r="I994" s="195"/>
      <c r="J994" s="134"/>
      <c r="K994" s="135"/>
      <c r="R994" s="136"/>
      <c r="T994" s="139"/>
    </row>
    <row r="995" spans="1:20" s="82" customFormat="1">
      <c r="A995" s="139"/>
      <c r="G995" s="277"/>
      <c r="H995" s="292"/>
      <c r="I995" s="195"/>
      <c r="J995" s="134"/>
      <c r="K995" s="135"/>
      <c r="R995" s="136"/>
      <c r="T995" s="139"/>
    </row>
    <row r="996" spans="1:20" s="82" customFormat="1">
      <c r="A996" s="139"/>
      <c r="G996" s="277"/>
      <c r="H996" s="292"/>
      <c r="I996" s="195"/>
      <c r="J996" s="134"/>
      <c r="K996" s="135"/>
      <c r="R996" s="136"/>
      <c r="T996" s="139"/>
    </row>
    <row r="997" spans="1:20" s="82" customFormat="1">
      <c r="A997" s="139"/>
      <c r="G997" s="277"/>
      <c r="H997" s="292"/>
      <c r="I997" s="195"/>
      <c r="J997" s="134"/>
      <c r="K997" s="135"/>
      <c r="R997" s="136"/>
      <c r="T997" s="139"/>
    </row>
    <row r="998" spans="1:20" s="82" customFormat="1">
      <c r="A998" s="139"/>
      <c r="G998" s="277"/>
      <c r="H998" s="292"/>
      <c r="I998" s="195"/>
      <c r="J998" s="134"/>
      <c r="K998" s="135"/>
      <c r="R998" s="136"/>
      <c r="T998" s="139"/>
    </row>
    <row r="999" spans="1:20" s="82" customFormat="1">
      <c r="A999" s="139"/>
      <c r="G999" s="277"/>
      <c r="H999" s="292"/>
      <c r="I999" s="195"/>
      <c r="J999" s="134"/>
      <c r="K999" s="135"/>
      <c r="R999" s="136"/>
      <c r="T999" s="139"/>
    </row>
    <row r="1000" spans="1:20" s="82" customFormat="1">
      <c r="A1000" s="139"/>
      <c r="G1000" s="277"/>
      <c r="H1000" s="292"/>
      <c r="I1000" s="195"/>
      <c r="J1000" s="134"/>
      <c r="K1000" s="135"/>
      <c r="R1000" s="136"/>
      <c r="T1000" s="139"/>
    </row>
    <row r="1001" spans="1:20" s="82" customFormat="1">
      <c r="A1001" s="139"/>
      <c r="G1001" s="277"/>
      <c r="H1001" s="292"/>
      <c r="I1001" s="195"/>
      <c r="J1001" s="134"/>
      <c r="K1001" s="135"/>
      <c r="R1001" s="136"/>
      <c r="T1001" s="139"/>
    </row>
    <row r="1002" spans="1:20" s="82" customFormat="1">
      <c r="A1002" s="139"/>
      <c r="G1002" s="277"/>
      <c r="H1002" s="292"/>
      <c r="I1002" s="195"/>
      <c r="J1002" s="134"/>
      <c r="K1002" s="135"/>
      <c r="R1002" s="136"/>
      <c r="T1002" s="139"/>
    </row>
  </sheetData>
  <sheetProtection algorithmName="SHA-512" hashValue="XJzpCT/92vPN1Qmlk0TqQdZJsju9WHKGmA1O1HjuPgiWkJ7OEp6kZiTN2bNpYb0NfpmWkjl6M/uZh3EHsQ5FRw==" saltValue="3rVLK6fV3q5PeZg4LPYNBQ==" spinCount="100000" sheet="1" objects="1" scenarios="1" formatCells="0" formatColumns="0" formatRows="0" insertRows="0" sort="0" autoFilter="0"/>
  <autoFilter ref="P10:R101"/>
  <customSheetViews>
    <customSheetView guid="{8114C444-8337-4C6A-8249-B490E9E3B426}" showPageBreaks="1" showRuler="0">
      <pane ySplit="8" topLeftCell="A9" activePane="bottomLeft" state="frozen"/>
      <selection pane="bottomLeft" activeCell="A9" sqref="A9"/>
      <rowBreaks count="16" manualBreakCount="16">
        <brk id="42" max="16383" man="1"/>
        <brk id="71" max="16383" man="1"/>
        <brk id="104" max="16383" man="1"/>
        <brk id="135" max="16383" man="1"/>
        <brk id="162" max="16383" man="1"/>
        <brk id="191" max="16383" man="1"/>
        <brk id="212" max="16383" man="1"/>
        <brk id="233" max="16383" man="1"/>
        <brk id="268" max="16383" man="1"/>
        <brk id="296" max="16383" man="1"/>
        <brk id="330" max="16383" man="1"/>
        <brk id="363" max="16383" man="1"/>
        <brk id="373" max="16383" man="1"/>
        <brk id="405" max="16383" man="1"/>
        <brk id="431" max="16383" man="1"/>
        <brk id="463" max="16383" man="1"/>
      </rowBreaks>
      <pageMargins left="0.39370078740157483" right="0.39370078740157483" top="0.39370078740157483" bottom="0.39370078740157483" header="0.27559055118110237" footer="0.23622047244094491"/>
      <printOptions horizontalCentered="1"/>
      <pageSetup paperSize="9" fitToHeight="99" orientation="landscape" verticalDpi="300" r:id="rId1"/>
      <headerFooter alignWithMargins="0">
        <oddFooter>&amp;L&amp;8&amp;F&amp;C&amp;8&amp;A&amp;R&amp;8Seite &amp;P von &amp;N</oddFooter>
      </headerFooter>
    </customSheetView>
  </customSheetViews>
  <mergeCells count="22">
    <mergeCell ref="Q2:R2"/>
    <mergeCell ref="Q3:R3"/>
    <mergeCell ref="Q4:R4"/>
    <mergeCell ref="Q5:R5"/>
    <mergeCell ref="B7:B9"/>
    <mergeCell ref="L2:P2"/>
    <mergeCell ref="L3:P3"/>
    <mergeCell ref="L4:P4"/>
    <mergeCell ref="L5:P5"/>
    <mergeCell ref="C7:C9"/>
    <mergeCell ref="D7:D9"/>
    <mergeCell ref="F7:F9"/>
    <mergeCell ref="C12:J12"/>
    <mergeCell ref="K12:R12"/>
    <mergeCell ref="K845:L845"/>
    <mergeCell ref="K17:L17"/>
    <mergeCell ref="K7:P7"/>
    <mergeCell ref="O16:R16"/>
    <mergeCell ref="K16:L16"/>
    <mergeCell ref="O598:R598"/>
    <mergeCell ref="O790:R790"/>
    <mergeCell ref="O844:R844"/>
  </mergeCells>
  <phoneticPr fontId="0" type="noConversion"/>
  <conditionalFormatting sqref="K7 O16:R16">
    <cfRule type="expression" dxfId="71" priority="826" stopIfTrue="1">
      <formula>ABC</formula>
    </cfRule>
    <cfRule type="cellIs" dxfId="70" priority="827" stopIfTrue="1" operator="notBetween">
      <formula>0</formula>
      <formula>0</formula>
    </cfRule>
  </conditionalFormatting>
  <conditionalFormatting sqref="K10:L10">
    <cfRule type="expression" dxfId="69" priority="712" stopIfTrue="1">
      <formula>$M$10&gt;90</formula>
    </cfRule>
    <cfRule type="cellIs" dxfId="68" priority="713" stopIfTrue="1" operator="between">
      <formula>0</formula>
      <formula>90</formula>
    </cfRule>
  </conditionalFormatting>
  <conditionalFormatting sqref="H501:H895 H19:H450">
    <cfRule type="cellIs" dxfId="67" priority="66" stopIfTrue="1" operator="between">
      <formula>-99</formula>
      <formula>-1</formula>
    </cfRule>
    <cfRule type="cellIs" dxfId="66" priority="67" stopIfTrue="1" operator="between">
      <formula>1</formula>
      <formula>99</formula>
    </cfRule>
  </conditionalFormatting>
  <conditionalFormatting sqref="H522">
    <cfRule type="cellIs" dxfId="65" priority="64" stopIfTrue="1" operator="between">
      <formula>-99</formula>
      <formula>-1</formula>
    </cfRule>
    <cfRule type="cellIs" dxfId="64" priority="65" stopIfTrue="1" operator="between">
      <formula>1</formula>
      <formula>99</formula>
    </cfRule>
  </conditionalFormatting>
  <conditionalFormatting sqref="M10">
    <cfRule type="cellIs" dxfId="63" priority="59" operator="between">
      <formula>0</formula>
      <formula>90</formula>
    </cfRule>
  </conditionalFormatting>
  <conditionalFormatting sqref="H897 H900:H954 H474:H475">
    <cfRule type="cellIs" dxfId="62" priority="598" stopIfTrue="1" operator="between">
      <formula>-99</formula>
      <formula>-1</formula>
    </cfRule>
    <cfRule type="cellIs" dxfId="61" priority="599" stopIfTrue="1" operator="between">
      <formula>1</formula>
      <formula>99</formula>
    </cfRule>
  </conditionalFormatting>
  <conditionalFormatting sqref="C12:R12">
    <cfRule type="expression" dxfId="60" priority="36" stopIfTrue="1">
      <formula>$K$13</formula>
    </cfRule>
  </conditionalFormatting>
  <conditionalFormatting sqref="H451:H473">
    <cfRule type="cellIs" dxfId="59" priority="5" stopIfTrue="1" operator="between">
      <formula>-99</formula>
      <formula>-1</formula>
    </cfRule>
    <cfRule type="cellIs" dxfId="58" priority="6" stopIfTrue="1" operator="between">
      <formula>1</formula>
      <formula>99</formula>
    </cfRule>
  </conditionalFormatting>
  <conditionalFormatting sqref="H476:H498">
    <cfRule type="cellIs" dxfId="57" priority="1" stopIfTrue="1" operator="between">
      <formula>-99</formula>
      <formula>-1</formula>
    </cfRule>
    <cfRule type="cellIs" dxfId="56" priority="2" stopIfTrue="1" operator="between">
      <formula>1</formula>
      <formula>99</formula>
    </cfRule>
  </conditionalFormatting>
  <conditionalFormatting sqref="H499:H500">
    <cfRule type="cellIs" dxfId="55" priority="3" stopIfTrue="1" operator="between">
      <formula>-99</formula>
      <formula>-1</formula>
    </cfRule>
    <cfRule type="cellIs" dxfId="54" priority="4" stopIfTrue="1" operator="between">
      <formula>1</formula>
      <formula>99</formula>
    </cfRule>
  </conditionalFormatting>
  <hyperlinks>
    <hyperlink ref="K545" r:id="rId2"/>
  </hyperlinks>
  <printOptions horizontalCentered="1"/>
  <pageMargins left="0.39370078740157483" right="0.39370078740157483" top="0.39370078740157483" bottom="0.39370078740157483" header="0.27559055118110237" footer="0.23622047244094491"/>
  <pageSetup paperSize="9" scale="70" fitToHeight="99" orientation="landscape" verticalDpi="300" r:id="rId3"/>
  <headerFooter alignWithMargins="0">
    <oddFooter>&amp;L&amp;8&amp;F&amp;C&amp;8&amp;A&amp;R&amp;8Seite &amp;P von &amp;N</oddFooter>
  </headerFooter>
  <rowBreaks count="8" manualBreakCount="8">
    <brk id="11" max="16383" man="1"/>
    <brk id="122" max="16383" man="1"/>
    <brk id="352" max="16383" man="1"/>
    <brk id="389" max="16383" man="1"/>
    <brk id="596" max="16383" man="1"/>
    <brk id="788" max="16383" man="1"/>
    <brk id="842" max="16383" man="1"/>
    <brk id="923" max="16383" man="1"/>
  </rowBreaks>
  <colBreaks count="1" manualBreakCount="1">
    <brk id="1" max="1048575" man="1"/>
  </colBreaks>
  <drawing r:id="rId4"/>
  <legacyDrawing r:id="rId5"/>
  <extLst xmlns:x14="http://schemas.microsoft.com/office/spreadsheetml/2009/9/main">
    <ext uri="{CCE6A557-97BC-4b89-ADB6-D9C93CAAB3DF}">
      <x14:dataValidations xmlns:xm="http://schemas.microsoft.com/office/excel/2006/main" count="4">
        <x14:dataValidation type="list">
          <x14:formula1>
            <xm:f>'Hilfe - Drop-down'!$O$40:$O$50</xm:f>
          </x14:formula1>
          <xm:sqref>P19:P120 P126:P284 P291:P350 P356:P387 P393:P537 P543:P594 P601:P786 P796:P840 P846:P921 P927:P955</xm:sqref>
        </x14:dataValidation>
        <x14:dataValidation type="list">
          <x14:formula1>
            <xm:f>'Hilfe - Drop-down'!$P$8:$P$18</xm:f>
          </x14:formula1>
          <xm:sqref>Q19:Q120 Q126:Q284 Q291:Q350 Q356:Q387 Q393:Q537 Q543:Q594 Q601:Q786 Q796:Q840 Q846:Q921 Q927:Q955</xm:sqref>
        </x14:dataValidation>
        <x14:dataValidation type="list">
          <x14:formula1>
            <xm:f>'Hilfe - Drop-down'!$O$21:$O$24</xm:f>
          </x14:formula1>
          <xm:sqref>R19:R120 R126:R284 R291:R350 R356:R387 R393:R537 R543:R594 R601:R786 R796:R840 R846:R921 R927:R955</xm:sqref>
        </x14:dataValidation>
        <x14:dataValidation type="list">
          <x14:formula1>
            <xm:f>'Hilfe - Drop-down'!$O$27:$O$37</xm:f>
          </x14:formula1>
          <xm:sqref>O19:O120 O126:O284 O291:O350 O356:O387 O393:O537 O543:O594 O601:O786 O796:O840 O846:O921 O927:O955</xm:sqref>
        </x14:dataValidation>
      </x14:dataValidations>
    </ext>
  </extLst>
</worksheet>
</file>

<file path=xl/worksheets/sheet6.xml><?xml version="1.0" encoding="utf-8"?>
<worksheet xmlns="http://schemas.openxmlformats.org/spreadsheetml/2006/main" xmlns:r="http://schemas.openxmlformats.org/officeDocument/2006/relationships">
  <sheetPr codeName="Tabelle5">
    <tabColor indexed="11"/>
  </sheetPr>
  <dimension ref="A1:V47"/>
  <sheetViews>
    <sheetView workbookViewId="0">
      <selection activeCell="A47" sqref="A47"/>
    </sheetView>
  </sheetViews>
  <sheetFormatPr baseColWidth="10" defaultRowHeight="12.75"/>
  <cols>
    <col min="1" max="1" width="1.140625" style="89" customWidth="1"/>
    <col min="2" max="2" width="3.5703125" style="8" customWidth="1"/>
    <col min="3" max="3" width="7.5703125" style="86" customWidth="1"/>
    <col min="4" max="13" width="5.5703125" style="8" customWidth="1"/>
    <col min="14" max="14" width="11.140625" style="8" customWidth="1"/>
    <col min="15" max="15" width="10.5703125" customWidth="1"/>
    <col min="16" max="17" width="11.140625" customWidth="1"/>
    <col min="18" max="18" width="11.42578125" style="7"/>
    <col min="19" max="19" width="11.140625" style="7" customWidth="1"/>
    <col min="20" max="20" width="0.85546875" style="89" customWidth="1"/>
  </cols>
  <sheetData>
    <row r="1" spans="1:22" s="9" customFormat="1" ht="6" customHeight="1">
      <c r="A1" s="90"/>
      <c r="B1" s="90"/>
      <c r="C1" s="102"/>
      <c r="D1" s="90"/>
      <c r="E1" s="90"/>
      <c r="F1" s="90"/>
      <c r="G1" s="90"/>
      <c r="H1" s="90"/>
      <c r="I1" s="90"/>
      <c r="J1" s="90"/>
      <c r="K1" s="90"/>
      <c r="L1" s="90"/>
      <c r="M1" s="90"/>
      <c r="N1" s="90"/>
      <c r="O1" s="90"/>
      <c r="P1" s="90"/>
      <c r="Q1" s="90"/>
      <c r="R1" s="90"/>
      <c r="S1" s="90"/>
      <c r="T1" s="99"/>
      <c r="U1" s="15"/>
      <c r="V1" s="15"/>
    </row>
    <row r="2" spans="1:22" ht="15.75" customHeight="1">
      <c r="A2" s="91"/>
      <c r="B2" s="812" t="str">
        <f>IF(Lizenz!C4=0,"",Lizenz!C4)</f>
        <v/>
      </c>
      <c r="C2" s="813"/>
      <c r="D2" s="813"/>
      <c r="E2" s="813"/>
      <c r="F2" s="813"/>
      <c r="G2" s="813"/>
      <c r="H2" s="814"/>
      <c r="I2" s="810" t="str">
        <f>Checkliste!L2</f>
        <v>Audit-Checkliste</v>
      </c>
      <c r="J2" s="811"/>
      <c r="K2" s="811"/>
      <c r="L2" s="811"/>
      <c r="M2" s="811"/>
      <c r="N2" s="811"/>
      <c r="O2" s="811"/>
      <c r="P2" s="811"/>
      <c r="Q2" s="815" t="str">
        <f>IF(Lizenz!C15=0,"",Lizenz!C15)</f>
        <v/>
      </c>
      <c r="R2" s="816"/>
      <c r="S2" s="817"/>
      <c r="T2" s="174"/>
      <c r="U2" s="174"/>
      <c r="V2" s="14"/>
    </row>
    <row r="3" spans="1:22" ht="15.75" customHeight="1">
      <c r="A3" s="91"/>
      <c r="B3" s="818" t="str">
        <f>IF(Lizenz!C5=0,"",Lizenz!C5)</f>
        <v/>
      </c>
      <c r="C3" s="819"/>
      <c r="D3" s="819"/>
      <c r="E3" s="819"/>
      <c r="F3" s="819"/>
      <c r="G3" s="819"/>
      <c r="H3" s="820"/>
      <c r="I3" s="810" t="str">
        <f>Checkliste!L3</f>
        <v>zur</v>
      </c>
      <c r="J3" s="811"/>
      <c r="K3" s="811"/>
      <c r="L3" s="811"/>
      <c r="M3" s="811"/>
      <c r="N3" s="811"/>
      <c r="O3" s="811"/>
      <c r="P3" s="811"/>
      <c r="Q3" s="821" t="str">
        <f>IF(Lizenz!C16=0,"",Lizenz!C16)</f>
        <v/>
      </c>
      <c r="R3" s="822"/>
      <c r="S3" s="823"/>
      <c r="T3" s="174"/>
      <c r="U3" s="174"/>
      <c r="V3" s="14"/>
    </row>
    <row r="4" spans="1:22" ht="15.75" customHeight="1">
      <c r="A4" s="91"/>
      <c r="B4" s="818" t="str">
        <f>IF(Lizenz!C6=0,"",Lizenz!C6)</f>
        <v/>
      </c>
      <c r="C4" s="819"/>
      <c r="D4" s="819"/>
      <c r="E4" s="819"/>
      <c r="F4" s="819"/>
      <c r="G4" s="819"/>
      <c r="H4" s="820"/>
      <c r="I4" s="810" t="str">
        <f>Checkliste!L4</f>
        <v>Website und Webshop</v>
      </c>
      <c r="J4" s="811"/>
      <c r="K4" s="811"/>
      <c r="L4" s="811"/>
      <c r="M4" s="811"/>
      <c r="N4" s="811"/>
      <c r="O4" s="811"/>
      <c r="P4" s="811"/>
      <c r="Q4" s="821" t="str">
        <f>IF(Lizenz!C17=0,"",Lizenz!C17)</f>
        <v/>
      </c>
      <c r="R4" s="822"/>
      <c r="S4" s="823"/>
      <c r="T4" s="174"/>
      <c r="U4" s="174"/>
      <c r="V4" s="14"/>
    </row>
    <row r="5" spans="1:22" ht="15.75" customHeight="1">
      <c r="A5" s="92"/>
      <c r="B5" s="807" t="str">
        <f>IF(Lizenz!C7=0,"",Lizenz!C7)</f>
        <v/>
      </c>
      <c r="C5" s="808"/>
      <c r="D5" s="808"/>
      <c r="E5" s="808"/>
      <c r="F5" s="808"/>
      <c r="G5" s="808"/>
      <c r="H5" s="809"/>
      <c r="I5" s="810" t="str">
        <f>Checkliste!L5</f>
        <v>Prüfung</v>
      </c>
      <c r="J5" s="811"/>
      <c r="K5" s="811"/>
      <c r="L5" s="811"/>
      <c r="M5" s="811"/>
      <c r="N5" s="811"/>
      <c r="O5" s="811"/>
      <c r="P5" s="811"/>
      <c r="Q5" s="800" t="str">
        <f>IF(Lizenz!C18=0,"",Lizenz!C18)</f>
        <v/>
      </c>
      <c r="R5" s="801"/>
      <c r="S5" s="802"/>
      <c r="T5" s="174"/>
      <c r="U5" s="174"/>
      <c r="V5" s="14"/>
    </row>
    <row r="6" spans="1:22" ht="15" customHeight="1">
      <c r="A6" s="91"/>
      <c r="B6" s="46"/>
      <c r="C6" s="84"/>
      <c r="D6" s="46"/>
      <c r="E6" s="46"/>
      <c r="F6" s="46"/>
      <c r="G6" s="46"/>
      <c r="H6" s="46"/>
      <c r="I6" s="46"/>
      <c r="J6" s="46"/>
      <c r="K6" s="46"/>
      <c r="L6" s="46"/>
      <c r="M6" s="46"/>
      <c r="N6" s="47"/>
      <c r="O6" s="47"/>
      <c r="P6" s="47"/>
      <c r="Q6" s="149"/>
      <c r="R6" s="149"/>
      <c r="S6" s="557" t="str">
        <f>Lizenz!$J$18</f>
        <v>© Ralf Bergmeir, RA Kai Schützle</v>
      </c>
      <c r="T6" s="150"/>
      <c r="U6" s="150"/>
      <c r="V6" s="14"/>
    </row>
    <row r="7" spans="1:22" ht="12.75" customHeight="1">
      <c r="A7" s="93"/>
      <c r="B7" s="48" t="s">
        <v>39</v>
      </c>
      <c r="C7" s="49"/>
      <c r="D7" s="49"/>
      <c r="E7" s="49"/>
      <c r="F7" s="50"/>
      <c r="G7" s="49"/>
      <c r="H7" s="49"/>
      <c r="I7" s="49"/>
      <c r="J7" s="51"/>
      <c r="K7" s="51"/>
      <c r="L7" s="52"/>
      <c r="M7" s="52"/>
      <c r="N7" s="168" t="s">
        <v>6</v>
      </c>
      <c r="O7" s="168" t="s">
        <v>7</v>
      </c>
      <c r="P7" s="168" t="s">
        <v>10</v>
      </c>
      <c r="Q7" s="168" t="s">
        <v>8</v>
      </c>
      <c r="R7" s="803" t="s">
        <v>36</v>
      </c>
      <c r="S7" s="805" t="s">
        <v>37</v>
      </c>
      <c r="T7" s="99"/>
      <c r="U7" s="14"/>
      <c r="V7" s="14"/>
    </row>
    <row r="8" spans="1:22" ht="12.75" customHeight="1">
      <c r="A8" s="94"/>
      <c r="B8" s="53"/>
      <c r="C8" s="75"/>
      <c r="D8" s="75"/>
      <c r="E8" s="75"/>
      <c r="F8" s="75"/>
      <c r="G8" s="75"/>
      <c r="H8" s="75"/>
      <c r="I8" s="75"/>
      <c r="J8" s="73"/>
      <c r="K8" s="73"/>
      <c r="L8" s="54"/>
      <c r="M8" s="54"/>
      <c r="N8" s="169" t="s">
        <v>136</v>
      </c>
      <c r="O8" s="169" t="s">
        <v>138</v>
      </c>
      <c r="P8" s="169" t="s">
        <v>137</v>
      </c>
      <c r="Q8" s="170" t="s">
        <v>9</v>
      </c>
      <c r="R8" s="804"/>
      <c r="S8" s="806"/>
      <c r="T8" s="100"/>
      <c r="U8" s="14"/>
      <c r="V8" s="14"/>
    </row>
    <row r="9" spans="1:22" ht="12.75" customHeight="1">
      <c r="A9" s="95"/>
      <c r="B9" s="53"/>
      <c r="C9" s="75"/>
      <c r="D9" s="75"/>
      <c r="E9" s="75"/>
      <c r="F9" s="75"/>
      <c r="G9" s="75"/>
      <c r="H9" s="75"/>
      <c r="I9" s="75"/>
      <c r="J9" s="75"/>
      <c r="K9" s="75"/>
      <c r="L9" s="55"/>
      <c r="M9" s="55" t="str">
        <f>Fehlerkontrolle!C16</f>
        <v>Website ‒ § 5 TMG ‒ Impressum</v>
      </c>
      <c r="N9" s="382">
        <f>Fehlerkontrolle!K16</f>
        <v>0</v>
      </c>
      <c r="O9" s="384">
        <f>Fehlerkontrolle!L16</f>
        <v>0</v>
      </c>
      <c r="P9" s="386">
        <f>Fehlerkontrolle!M16</f>
        <v>0</v>
      </c>
      <c r="Q9" s="550">
        <f>Fehlerkontrolle!N16</f>
        <v>5</v>
      </c>
      <c r="R9" s="388">
        <f>Fehlerkontrolle!O16</f>
        <v>31</v>
      </c>
      <c r="S9" s="389">
        <f>Fehlerkontrolle!P16</f>
        <v>0</v>
      </c>
      <c r="T9" s="99"/>
      <c r="U9" s="14"/>
      <c r="V9" s="14"/>
    </row>
    <row r="10" spans="1:22" ht="12.75" customHeight="1">
      <c r="A10" s="96"/>
      <c r="B10" s="53"/>
      <c r="C10" s="75"/>
      <c r="D10" s="75"/>
      <c r="E10" s="75"/>
      <c r="F10" s="75"/>
      <c r="G10" s="75"/>
      <c r="H10" s="75"/>
      <c r="I10" s="75"/>
      <c r="J10" s="71"/>
      <c r="K10" s="71"/>
      <c r="L10" s="56"/>
      <c r="M10" s="55" t="str">
        <f>Fehlerkontrolle!C22</f>
        <v>Website ‒ § 13 TMG ‒ Datenschutzerklärung</v>
      </c>
      <c r="N10" s="382">
        <f>Fehlerkontrolle!K22</f>
        <v>0</v>
      </c>
      <c r="O10" s="384">
        <f>Fehlerkontrolle!L22</f>
        <v>0</v>
      </c>
      <c r="P10" s="386">
        <f>Fehlerkontrolle!M22</f>
        <v>0</v>
      </c>
      <c r="Q10" s="550">
        <f>Fehlerkontrolle!N22</f>
        <v>5</v>
      </c>
      <c r="R10" s="388">
        <f>Fehlerkontrolle!O22</f>
        <v>49</v>
      </c>
      <c r="S10" s="389">
        <f>Fehlerkontrolle!P22</f>
        <v>0</v>
      </c>
      <c r="T10" s="99"/>
      <c r="U10" s="14"/>
      <c r="V10" s="14"/>
    </row>
    <row r="11" spans="1:22">
      <c r="A11" s="96"/>
      <c r="B11" s="78"/>
      <c r="C11" s="79"/>
      <c r="D11" s="79"/>
      <c r="E11" s="79"/>
      <c r="F11" s="79"/>
      <c r="G11" s="75"/>
      <c r="H11" s="75"/>
      <c r="I11" s="75"/>
      <c r="J11" s="71"/>
      <c r="K11" s="71"/>
      <c r="L11" s="56"/>
      <c r="M11" s="173" t="str">
        <f>Fehlerkontrolle!C38</f>
        <v>Einwilligungen</v>
      </c>
      <c r="N11" s="382" t="str">
        <f ca="1">IF($N$21," ",Fehlerkontrolle!K38)</f>
        <v xml:space="preserve"> </v>
      </c>
      <c r="O11" s="384" t="str">
        <f ca="1">IF($N$21," ",Fehlerkontrolle!L38)</f>
        <v xml:space="preserve"> </v>
      </c>
      <c r="P11" s="386" t="str">
        <f ca="1">IF($N$21," ",Fehlerkontrolle!M38)</f>
        <v xml:space="preserve"> </v>
      </c>
      <c r="Q11" s="550" t="str">
        <f ca="1">IF($N$21," ",Fehlerkontrolle!N38)</f>
        <v xml:space="preserve"> </v>
      </c>
      <c r="R11" s="388" t="str">
        <f ca="1">IF($N$21," ",Fehlerkontrolle!O38)</f>
        <v xml:space="preserve"> </v>
      </c>
      <c r="S11" s="389" t="str">
        <f ca="1">IF($N$21," ",Fehlerkontrolle!P38)</f>
        <v xml:space="preserve"> </v>
      </c>
      <c r="T11" s="99"/>
      <c r="U11" s="14"/>
      <c r="V11" s="14"/>
    </row>
    <row r="12" spans="1:22">
      <c r="A12" s="96"/>
      <c r="B12" s="78"/>
      <c r="C12" s="80" t="s">
        <v>664</v>
      </c>
      <c r="D12" s="80"/>
      <c r="E12" s="80"/>
      <c r="F12" s="79"/>
      <c r="G12" s="75"/>
      <c r="H12" s="75"/>
      <c r="I12" s="75"/>
      <c r="J12" s="71"/>
      <c r="K12" s="71"/>
      <c r="L12" s="56"/>
      <c r="M12" s="55" t="str">
        <f>Fehlerkontrolle!C42</f>
        <v>Einwilligungen von Mitarbeitern</v>
      </c>
      <c r="N12" s="382" t="str">
        <f ca="1">IF($N$21," ",Fehlerkontrolle!K42)</f>
        <v xml:space="preserve"> </v>
      </c>
      <c r="O12" s="384" t="str">
        <f ca="1">IF($N$21," ",Fehlerkontrolle!L42)</f>
        <v xml:space="preserve"> </v>
      </c>
      <c r="P12" s="386" t="str">
        <f ca="1">IF($N$21," ",Fehlerkontrolle!M42)</f>
        <v xml:space="preserve"> </v>
      </c>
      <c r="Q12" s="550" t="str">
        <f ca="1">IF($N$21," ",Fehlerkontrolle!N42)</f>
        <v xml:space="preserve"> </v>
      </c>
      <c r="R12" s="388" t="str">
        <f ca="1">IF($N$21," ",Fehlerkontrolle!O42)</f>
        <v xml:space="preserve"> </v>
      </c>
      <c r="S12" s="389" t="str">
        <f ca="1">IF($N$21," ",Fehlerkontrolle!P42)</f>
        <v xml:space="preserve"> </v>
      </c>
      <c r="T12" s="99"/>
      <c r="U12" s="14"/>
      <c r="V12" s="14"/>
    </row>
    <row r="13" spans="1:22">
      <c r="A13" s="96"/>
      <c r="B13" s="78"/>
      <c r="C13" s="80" t="s">
        <v>663</v>
      </c>
      <c r="D13" s="80"/>
      <c r="E13" s="80"/>
      <c r="F13" s="79"/>
      <c r="G13" s="75"/>
      <c r="H13" s="75"/>
      <c r="I13" s="75"/>
      <c r="J13" s="71"/>
      <c r="K13" s="71"/>
      <c r="L13" s="56"/>
      <c r="M13" s="55" t="str">
        <f>Fehlerkontrolle!C49</f>
        <v>Website ‒ Sicherheit</v>
      </c>
      <c r="N13" s="382" t="str">
        <f ca="1">IF($N$21," ",Fehlerkontrolle!K49)</f>
        <v xml:space="preserve"> </v>
      </c>
      <c r="O13" s="384" t="str">
        <f ca="1">IF($N$21," ",Fehlerkontrolle!L49)</f>
        <v xml:space="preserve"> </v>
      </c>
      <c r="P13" s="386" t="str">
        <f ca="1">IF($N$21," ",Fehlerkontrolle!M49)</f>
        <v xml:space="preserve"> </v>
      </c>
      <c r="Q13" s="550" t="str">
        <f ca="1">IF($N$21," ",Fehlerkontrolle!N49)</f>
        <v xml:space="preserve"> </v>
      </c>
      <c r="R13" s="388" t="str">
        <f ca="1">IF($N$21," ",Fehlerkontrolle!O49)</f>
        <v xml:space="preserve"> </v>
      </c>
      <c r="S13" s="389" t="str">
        <f ca="1">IF($N$21," ",Fehlerkontrolle!P49)</f>
        <v xml:space="preserve"> </v>
      </c>
      <c r="T13" s="99"/>
      <c r="U13" s="14"/>
      <c r="V13" s="14"/>
    </row>
    <row r="14" spans="1:22">
      <c r="A14" s="96"/>
      <c r="B14" s="78"/>
      <c r="C14" s="80" t="s">
        <v>666</v>
      </c>
      <c r="D14" s="80"/>
      <c r="E14" s="80"/>
      <c r="F14" s="79"/>
      <c r="G14" s="75"/>
      <c r="H14" s="75"/>
      <c r="I14" s="75"/>
      <c r="J14" s="71"/>
      <c r="K14" s="71"/>
      <c r="L14" s="56"/>
      <c r="M14" s="55" t="str">
        <f>Fehlerkontrolle!C62</f>
        <v>Webtools ‒ Gefällt-mir-Button ‒ Webanalysetools</v>
      </c>
      <c r="N14" s="382" t="str">
        <f ca="1">IF($N$21," ",Fehlerkontrolle!K62)</f>
        <v xml:space="preserve"> </v>
      </c>
      <c r="O14" s="384" t="str">
        <f ca="1">IF($N$21," ",Fehlerkontrolle!L62)</f>
        <v xml:space="preserve"> </v>
      </c>
      <c r="P14" s="386" t="str">
        <f ca="1">IF($N$21," ",Fehlerkontrolle!M62)</f>
        <v xml:space="preserve"> </v>
      </c>
      <c r="Q14" s="550" t="str">
        <f ca="1">IF($N$21," ",Fehlerkontrolle!N62)</f>
        <v xml:space="preserve"> </v>
      </c>
      <c r="R14" s="388" t="str">
        <f ca="1">IF($N$21," ",Fehlerkontrolle!O62)</f>
        <v xml:space="preserve"> </v>
      </c>
      <c r="S14" s="389" t="str">
        <f ca="1">IF($N$21," ",Fehlerkontrolle!P62)</f>
        <v xml:space="preserve"> </v>
      </c>
      <c r="T14" s="99"/>
      <c r="U14" s="14"/>
      <c r="V14" s="14"/>
    </row>
    <row r="15" spans="1:22">
      <c r="A15" s="96"/>
      <c r="B15" s="78"/>
      <c r="C15" s="80" t="s">
        <v>665</v>
      </c>
      <c r="D15" s="80"/>
      <c r="E15" s="60">
        <f>SUM(Fehlerkontrolle!R10)</f>
        <v>-234</v>
      </c>
      <c r="F15" s="79"/>
      <c r="G15" s="75"/>
      <c r="H15" s="75"/>
      <c r="I15" s="75"/>
      <c r="J15" s="71"/>
      <c r="K15" s="71"/>
      <c r="L15" s="56"/>
      <c r="M15" s="55" t="str">
        <f>Fehlerkontrolle!C66</f>
        <v>Fernabsatzverträge ‒ Informationspflichten</v>
      </c>
      <c r="N15" s="382" t="str">
        <f ca="1">IF($N$21," ",Fehlerkontrolle!K66)</f>
        <v xml:space="preserve"> </v>
      </c>
      <c r="O15" s="384" t="str">
        <f ca="1">IF($N$21," ",Fehlerkontrolle!L66)</f>
        <v xml:space="preserve"> </v>
      </c>
      <c r="P15" s="386" t="str">
        <f ca="1">IF($N$21," ",Fehlerkontrolle!M66)</f>
        <v xml:space="preserve"> </v>
      </c>
      <c r="Q15" s="550" t="str">
        <f ca="1">IF($N$21," ",Fehlerkontrolle!N66)</f>
        <v xml:space="preserve"> </v>
      </c>
      <c r="R15" s="388" t="str">
        <f ca="1">IF($N$21," ",Fehlerkontrolle!O66)</f>
        <v xml:space="preserve"> </v>
      </c>
      <c r="S15" s="389" t="str">
        <f ca="1">IF($N$21," ",Fehlerkontrolle!P66)</f>
        <v xml:space="preserve"> </v>
      </c>
      <c r="T15" s="99"/>
      <c r="U15" s="14"/>
      <c r="V15" s="14"/>
    </row>
    <row r="16" spans="1:22">
      <c r="A16" s="96"/>
      <c r="B16" s="78"/>
      <c r="C16" s="79"/>
      <c r="D16" s="79"/>
      <c r="E16" s="79"/>
      <c r="F16" s="79"/>
      <c r="G16" s="60"/>
      <c r="H16" s="75"/>
      <c r="I16" s="75"/>
      <c r="J16" s="71"/>
      <c r="K16" s="71"/>
      <c r="L16" s="56"/>
      <c r="M16" s="55" t="str">
        <f>Fehlerkontrolle!C77</f>
        <v>Verträge im elektronischen Geschäftsverkehr ‒</v>
      </c>
      <c r="N16" s="382" t="str">
        <f ca="1">IF($N$21," ",Fehlerkontrolle!K77)</f>
        <v xml:space="preserve"> </v>
      </c>
      <c r="O16" s="384" t="str">
        <f ca="1">IF($N$21," ",Fehlerkontrolle!L77)</f>
        <v xml:space="preserve"> </v>
      </c>
      <c r="P16" s="386" t="str">
        <f ca="1">IF($N$21," ",Fehlerkontrolle!M77)</f>
        <v xml:space="preserve"> </v>
      </c>
      <c r="Q16" s="550" t="str">
        <f ca="1">IF($N$21," ",Fehlerkontrolle!N77)</f>
        <v xml:space="preserve"> </v>
      </c>
      <c r="R16" s="388" t="str">
        <f ca="1">IF($N$21," ",Fehlerkontrolle!O77)</f>
        <v xml:space="preserve"> </v>
      </c>
      <c r="S16" s="389" t="str">
        <f ca="1">IF($N$21," ",Fehlerkontrolle!P77)</f>
        <v xml:space="preserve"> </v>
      </c>
      <c r="T16" s="99"/>
      <c r="U16" s="14"/>
      <c r="V16" s="14"/>
    </row>
    <row r="17" spans="1:22">
      <c r="A17" s="96"/>
      <c r="B17" s="72"/>
      <c r="C17" s="75"/>
      <c r="D17" s="75"/>
      <c r="E17" s="75"/>
      <c r="F17" s="79"/>
      <c r="G17" s="60"/>
      <c r="H17" s="75"/>
      <c r="I17" s="75"/>
      <c r="J17" s="71"/>
      <c r="K17" s="71"/>
      <c r="L17" s="56"/>
      <c r="M17" s="55" t="str">
        <f>Fehlerkontrolle!C81</f>
        <v>Preisangaben ‒ Pflichten gemäß Preisangabenverordnung (PAngV)</v>
      </c>
      <c r="N17" s="382" t="str">
        <f ca="1">IF($N$21," ",Fehlerkontrolle!K81)</f>
        <v xml:space="preserve"> </v>
      </c>
      <c r="O17" s="384" t="str">
        <f ca="1">IF($N$21," ",Fehlerkontrolle!L81)</f>
        <v xml:space="preserve"> </v>
      </c>
      <c r="P17" s="386" t="str">
        <f ca="1">IF($N$21," ",Fehlerkontrolle!M81)</f>
        <v xml:space="preserve"> </v>
      </c>
      <c r="Q17" s="550" t="str">
        <f ca="1">IF($N$21," ",Fehlerkontrolle!N81)</f>
        <v xml:space="preserve"> </v>
      </c>
      <c r="R17" s="388" t="str">
        <f ca="1">IF($N$21," ",Fehlerkontrolle!O81)</f>
        <v xml:space="preserve"> </v>
      </c>
      <c r="S17" s="389" t="str">
        <f ca="1">IF($N$21," ",Fehlerkontrolle!P81)</f>
        <v xml:space="preserve"> </v>
      </c>
      <c r="T17" s="99"/>
      <c r="U17" s="14"/>
      <c r="V17" s="14"/>
    </row>
    <row r="18" spans="1:22" ht="13.5" thickBot="1">
      <c r="A18" s="96"/>
      <c r="B18" s="72"/>
      <c r="C18" s="75"/>
      <c r="D18" s="75"/>
      <c r="E18" s="75"/>
      <c r="F18" s="75"/>
      <c r="G18" s="75"/>
      <c r="H18" s="75"/>
      <c r="I18" s="75"/>
      <c r="J18" s="71"/>
      <c r="K18" s="71"/>
      <c r="L18" s="56"/>
      <c r="M18" s="55" t="str">
        <f>Fehlerkontrolle!C91</f>
        <v>Sonstige Pflichten</v>
      </c>
      <c r="N18" s="383" t="str">
        <f ca="1">IF($N$21," ",Fehlerkontrolle!K91)</f>
        <v xml:space="preserve"> </v>
      </c>
      <c r="O18" s="385" t="str">
        <f ca="1">IF($N$21," ",Fehlerkontrolle!L91)</f>
        <v xml:space="preserve"> </v>
      </c>
      <c r="P18" s="387" t="str">
        <f ca="1">IF($N$21," ",Fehlerkontrolle!M91)</f>
        <v xml:space="preserve"> </v>
      </c>
      <c r="Q18" s="551" t="str">
        <f ca="1">IF($N$21," ",Fehlerkontrolle!N91)</f>
        <v xml:space="preserve"> </v>
      </c>
      <c r="R18" s="390" t="str">
        <f ca="1">IF($N$21," ",Fehlerkontrolle!O91)</f>
        <v xml:space="preserve"> </v>
      </c>
      <c r="S18" s="391" t="str">
        <f ca="1">IF($N$21," ",Fehlerkontrolle!P91)</f>
        <v xml:space="preserve"> </v>
      </c>
      <c r="T18" s="99"/>
      <c r="U18" s="14"/>
      <c r="V18" s="14"/>
    </row>
    <row r="19" spans="1:22">
      <c r="A19" s="97"/>
      <c r="B19" s="57"/>
      <c r="C19" s="85"/>
      <c r="D19" s="58"/>
      <c r="E19" s="59"/>
      <c r="F19" s="59" t="s">
        <v>53</v>
      </c>
      <c r="G19" s="60" t="str">
        <f ca="1">S19</f>
        <v xml:space="preserve"> </v>
      </c>
      <c r="H19" s="61" t="s">
        <v>79</v>
      </c>
      <c r="I19" s="75"/>
      <c r="J19" s="71"/>
      <c r="K19" s="71"/>
      <c r="L19" s="62"/>
      <c r="M19" s="63" t="s">
        <v>30</v>
      </c>
      <c r="N19" s="392">
        <f ca="1">SUM(N9:N18)</f>
        <v>0</v>
      </c>
      <c r="O19" s="392">
        <f ca="1">SUM(O9:O18)</f>
        <v>0</v>
      </c>
      <c r="P19" s="392">
        <f ca="1">SUM(P9:P18)</f>
        <v>0</v>
      </c>
      <c r="Q19" s="392">
        <f ca="1">SUM(Q9:Q18)</f>
        <v>10</v>
      </c>
      <c r="R19" s="392">
        <f ca="1">SUM(N19:Q19)</f>
        <v>10</v>
      </c>
      <c r="S19" s="393" t="str">
        <f ca="1">IF($N$21," ",Fehlerkontrolle!Q10)</f>
        <v xml:space="preserve"> </v>
      </c>
      <c r="T19" s="101"/>
      <c r="U19" s="14"/>
      <c r="V19" s="14"/>
    </row>
    <row r="20" spans="1:22">
      <c r="A20" s="98"/>
      <c r="B20" s="72"/>
      <c r="C20" s="75"/>
      <c r="D20" s="75"/>
      <c r="E20" s="75"/>
      <c r="F20" s="75"/>
      <c r="G20" s="75"/>
      <c r="H20" s="75"/>
      <c r="I20" s="75"/>
      <c r="J20" s="73"/>
      <c r="K20" s="73"/>
      <c r="L20" s="64"/>
      <c r="M20" s="64" t="s">
        <v>104</v>
      </c>
      <c r="N20" s="433">
        <v>1</v>
      </c>
      <c r="O20" s="433">
        <v>0.5</v>
      </c>
      <c r="P20" s="433">
        <v>0</v>
      </c>
      <c r="Q20" s="65"/>
      <c r="R20" s="65"/>
      <c r="S20" s="175"/>
      <c r="T20" s="99"/>
      <c r="U20" s="14"/>
      <c r="V20" s="14"/>
    </row>
    <row r="21" spans="1:22" ht="6.75" customHeight="1" thickBot="1">
      <c r="A21" s="98"/>
      <c r="B21" s="76"/>
      <c r="C21" s="77"/>
      <c r="D21" s="77"/>
      <c r="E21" s="77"/>
      <c r="F21" s="77"/>
      <c r="G21" s="77"/>
      <c r="H21" s="77"/>
      <c r="I21" s="77"/>
      <c r="J21" s="74"/>
      <c r="K21" s="74"/>
      <c r="L21" s="66"/>
      <c r="M21" s="66"/>
      <c r="N21" s="238">
        <f ca="1">IF(B22,0,1)</f>
        <v>1</v>
      </c>
      <c r="O21" s="67"/>
      <c r="P21" s="67"/>
      <c r="Q21" s="68"/>
      <c r="R21" s="68"/>
      <c r="S21" s="176"/>
      <c r="T21" s="99"/>
      <c r="U21" s="14"/>
      <c r="V21" s="14"/>
    </row>
    <row r="22" spans="1:22" ht="18">
      <c r="A22" s="99"/>
      <c r="B22" s="211">
        <f ca="1">SUM(ABC)</f>
        <v>0</v>
      </c>
      <c r="C22" s="798" t="s">
        <v>629</v>
      </c>
      <c r="D22" s="799"/>
      <c r="E22" s="799"/>
      <c r="F22" s="799"/>
      <c r="G22" s="799"/>
      <c r="H22" s="799"/>
      <c r="I22" s="799"/>
      <c r="J22" s="799"/>
      <c r="K22" s="799"/>
      <c r="L22" s="799"/>
      <c r="M22" s="799"/>
      <c r="N22" s="799"/>
      <c r="O22" s="799"/>
      <c r="P22" s="799"/>
      <c r="Q22" s="799"/>
      <c r="R22" s="799"/>
      <c r="S22" s="14"/>
      <c r="T22" s="14"/>
      <c r="U22" s="14"/>
      <c r="V22" s="14"/>
    </row>
    <row r="23" spans="1:22">
      <c r="A23" s="90"/>
      <c r="B23" s="45"/>
      <c r="C23" s="83"/>
      <c r="D23" s="45"/>
      <c r="E23" s="45"/>
      <c r="F23" s="45"/>
      <c r="G23" s="45"/>
      <c r="H23" s="45"/>
      <c r="I23" s="45"/>
      <c r="J23" s="45"/>
      <c r="K23" s="45"/>
      <c r="L23" s="45"/>
      <c r="M23" s="45"/>
      <c r="N23" s="45"/>
      <c r="O23" s="45"/>
      <c r="P23" s="45"/>
      <c r="Q23" s="45"/>
      <c r="R23" s="45"/>
      <c r="S23" s="45"/>
      <c r="T23" s="99"/>
      <c r="U23" s="14"/>
      <c r="V23" s="14"/>
    </row>
    <row r="24" spans="1:22">
      <c r="A24" s="669" t="s">
        <v>524</v>
      </c>
      <c r="B24" s="45"/>
      <c r="C24" s="83"/>
      <c r="D24" s="45"/>
      <c r="E24" s="45"/>
      <c r="F24" s="45"/>
      <c r="G24" s="45"/>
      <c r="H24" s="45"/>
      <c r="I24" s="45"/>
      <c r="J24" s="45"/>
      <c r="K24" s="45"/>
      <c r="L24" s="45"/>
      <c r="M24" s="45"/>
      <c r="N24" s="45"/>
      <c r="O24" s="45"/>
      <c r="P24" s="45"/>
      <c r="Q24" s="45"/>
      <c r="R24" s="45"/>
      <c r="S24" s="45"/>
      <c r="T24" s="99"/>
      <c r="U24" s="14"/>
      <c r="V24" s="14"/>
    </row>
    <row r="25" spans="1:22">
      <c r="A25" s="90"/>
      <c r="B25" s="45"/>
      <c r="C25" s="83"/>
      <c r="D25" s="45"/>
      <c r="E25" s="45"/>
      <c r="F25" s="45"/>
      <c r="G25" s="45"/>
      <c r="H25" s="45"/>
      <c r="I25" s="45"/>
      <c r="J25" s="45"/>
      <c r="K25" s="45"/>
      <c r="L25" s="45"/>
      <c r="M25" s="45"/>
      <c r="N25" s="45"/>
      <c r="O25" s="45"/>
      <c r="P25" s="45"/>
      <c r="Q25" s="45"/>
      <c r="R25" s="45"/>
      <c r="S25" s="45"/>
      <c r="T25" s="99"/>
      <c r="U25" s="14"/>
      <c r="V25" s="14"/>
    </row>
    <row r="26" spans="1:22">
      <c r="A26" s="90"/>
      <c r="B26" s="45"/>
      <c r="C26" s="83"/>
      <c r="D26" s="45"/>
      <c r="E26" s="45"/>
      <c r="F26" s="45"/>
      <c r="G26" s="45"/>
      <c r="H26" s="45"/>
      <c r="I26" s="45"/>
      <c r="J26" s="45"/>
      <c r="K26" s="45"/>
      <c r="L26" s="45"/>
      <c r="M26" s="45"/>
      <c r="N26" s="45"/>
      <c r="O26" s="45"/>
      <c r="P26" s="45"/>
      <c r="Q26" s="45"/>
      <c r="R26" s="45"/>
      <c r="S26" s="45"/>
      <c r="T26" s="99"/>
      <c r="U26" s="14"/>
      <c r="V26" s="14"/>
    </row>
    <row r="27" spans="1:22">
      <c r="A27" s="90"/>
      <c r="B27" s="45"/>
      <c r="C27" s="83"/>
      <c r="D27" s="45"/>
      <c r="E27" s="45"/>
      <c r="F27" s="45"/>
      <c r="G27" s="45"/>
      <c r="H27" s="45"/>
      <c r="I27" s="45"/>
      <c r="J27" s="45"/>
      <c r="K27" s="45"/>
      <c r="L27" s="45"/>
      <c r="M27" s="45"/>
      <c r="N27" s="45"/>
      <c r="O27" s="45"/>
      <c r="P27" s="45"/>
      <c r="Q27" s="45"/>
      <c r="R27" s="45"/>
      <c r="S27" s="45"/>
      <c r="T27" s="99"/>
      <c r="U27" s="14"/>
      <c r="V27" s="14"/>
    </row>
    <row r="28" spans="1:22">
      <c r="A28" s="90"/>
      <c r="B28" s="45"/>
      <c r="C28" s="83"/>
      <c r="D28" s="45"/>
      <c r="E28" s="45"/>
      <c r="F28" s="45"/>
      <c r="G28" s="45"/>
      <c r="H28" s="45"/>
      <c r="I28" s="45"/>
      <c r="J28" s="45"/>
      <c r="K28" s="45"/>
      <c r="L28" s="45"/>
      <c r="M28" s="45"/>
      <c r="N28" s="45"/>
      <c r="O28" s="45"/>
      <c r="P28" s="45"/>
      <c r="Q28" s="45"/>
      <c r="R28" s="45"/>
      <c r="S28" s="45"/>
      <c r="T28" s="99"/>
      <c r="U28" s="14"/>
      <c r="V28" s="14"/>
    </row>
    <row r="29" spans="1:22">
      <c r="A29" s="90"/>
      <c r="B29" s="45"/>
      <c r="C29" s="83"/>
      <c r="D29" s="45"/>
      <c r="E29" s="45"/>
      <c r="F29" s="45"/>
      <c r="G29" s="45"/>
      <c r="H29" s="45"/>
      <c r="I29" s="45"/>
      <c r="J29" s="45"/>
      <c r="K29" s="45"/>
      <c r="L29" s="45"/>
      <c r="M29" s="45"/>
      <c r="N29" s="45"/>
      <c r="O29" s="45"/>
      <c r="P29" s="45"/>
      <c r="Q29" s="45"/>
      <c r="R29" s="45"/>
      <c r="S29" s="45"/>
      <c r="T29" s="99"/>
      <c r="U29" s="14"/>
      <c r="V29" s="14"/>
    </row>
    <row r="30" spans="1:22">
      <c r="A30" s="90"/>
      <c r="B30" s="45"/>
      <c r="C30" s="83"/>
      <c r="D30" s="45"/>
      <c r="E30" s="45"/>
      <c r="F30" s="45"/>
      <c r="G30" s="45"/>
      <c r="H30" s="45"/>
      <c r="I30" s="45"/>
      <c r="J30" s="45"/>
      <c r="K30" s="45"/>
      <c r="L30" s="45"/>
      <c r="M30" s="45"/>
      <c r="N30" s="45"/>
      <c r="O30" s="45"/>
      <c r="P30" s="45"/>
      <c r="Q30" s="45"/>
      <c r="R30" s="45"/>
      <c r="S30" s="45"/>
      <c r="T30" s="99"/>
      <c r="U30" s="14"/>
      <c r="V30" s="14"/>
    </row>
    <row r="31" spans="1:22">
      <c r="A31" s="90"/>
      <c r="B31" s="45"/>
      <c r="C31" s="83"/>
      <c r="D31" s="45"/>
      <c r="E31" s="45"/>
      <c r="F31" s="45"/>
      <c r="G31" s="45"/>
      <c r="H31" s="45"/>
      <c r="I31" s="45"/>
      <c r="J31" s="45"/>
      <c r="K31" s="45"/>
      <c r="L31" s="45"/>
      <c r="M31" s="45"/>
      <c r="N31" s="45"/>
      <c r="O31" s="45"/>
      <c r="P31" s="45"/>
      <c r="Q31" s="45"/>
      <c r="R31" s="45"/>
      <c r="S31" s="45"/>
      <c r="T31" s="99"/>
      <c r="U31" s="14"/>
      <c r="V31" s="14"/>
    </row>
    <row r="32" spans="1:22">
      <c r="A32" s="90"/>
      <c r="B32" s="45"/>
      <c r="C32" s="83"/>
      <c r="D32" s="45"/>
      <c r="E32" s="45"/>
      <c r="F32" s="45"/>
      <c r="G32" s="45"/>
      <c r="H32" s="45"/>
      <c r="I32" s="45"/>
      <c r="J32" s="45"/>
      <c r="K32" s="45"/>
      <c r="L32" s="45"/>
      <c r="M32" s="45"/>
      <c r="N32" s="45"/>
      <c r="O32" s="45"/>
      <c r="P32" s="45"/>
      <c r="Q32" s="45"/>
      <c r="R32" s="45"/>
      <c r="S32" s="45"/>
      <c r="T32" s="99"/>
      <c r="U32" s="14"/>
      <c r="V32" s="14"/>
    </row>
    <row r="33" spans="1:22">
      <c r="A33" s="90"/>
      <c r="B33" s="45"/>
      <c r="C33" s="83"/>
      <c r="D33" s="45"/>
      <c r="E33" s="45"/>
      <c r="F33" s="45"/>
      <c r="G33" s="45"/>
      <c r="H33" s="45"/>
      <c r="I33" s="45"/>
      <c r="J33" s="45"/>
      <c r="K33" s="45"/>
      <c r="L33" s="45"/>
      <c r="M33" s="45"/>
      <c r="N33" s="45"/>
      <c r="O33" s="45"/>
      <c r="P33" s="45"/>
      <c r="Q33" s="45"/>
      <c r="R33" s="45"/>
      <c r="S33" s="45"/>
      <c r="T33" s="99"/>
      <c r="U33" s="14"/>
      <c r="V33" s="14"/>
    </row>
    <row r="34" spans="1:22">
      <c r="A34" s="90"/>
      <c r="B34" s="45"/>
      <c r="C34" s="83"/>
      <c r="D34" s="45"/>
      <c r="E34" s="45"/>
      <c r="F34" s="45"/>
      <c r="G34" s="45"/>
      <c r="H34" s="45"/>
      <c r="I34" s="45"/>
      <c r="J34" s="45"/>
      <c r="K34" s="45"/>
      <c r="L34" s="45"/>
      <c r="M34" s="45"/>
      <c r="N34" s="45"/>
      <c r="O34" s="45"/>
      <c r="P34" s="45"/>
      <c r="Q34" s="45"/>
      <c r="R34" s="45"/>
      <c r="S34" s="45"/>
      <c r="T34" s="99"/>
      <c r="U34" s="14"/>
      <c r="V34" s="14"/>
    </row>
    <row r="35" spans="1:22">
      <c r="A35" s="90"/>
      <c r="B35" s="45"/>
      <c r="C35" s="83"/>
      <c r="D35" s="45"/>
      <c r="E35" s="45"/>
      <c r="F35" s="45"/>
      <c r="G35" s="45"/>
      <c r="H35" s="45"/>
      <c r="I35" s="45"/>
      <c r="J35" s="45"/>
      <c r="K35" s="45"/>
      <c r="L35" s="45"/>
      <c r="M35" s="45"/>
      <c r="N35" s="45"/>
      <c r="O35" s="45"/>
      <c r="P35" s="45"/>
      <c r="Q35" s="45"/>
      <c r="R35" s="45"/>
      <c r="S35" s="45"/>
      <c r="T35" s="99"/>
      <c r="U35" s="14"/>
      <c r="V35" s="14"/>
    </row>
    <row r="36" spans="1:22">
      <c r="A36" s="90"/>
      <c r="B36" s="45"/>
      <c r="C36" s="83"/>
      <c r="D36" s="45"/>
      <c r="E36" s="45"/>
      <c r="F36" s="45"/>
      <c r="G36" s="45"/>
      <c r="H36" s="45"/>
      <c r="I36" s="45"/>
      <c r="J36" s="45"/>
      <c r="K36" s="45"/>
      <c r="L36" s="45"/>
      <c r="M36" s="45"/>
      <c r="N36" s="45"/>
      <c r="O36" s="45"/>
      <c r="P36" s="45"/>
      <c r="Q36" s="45"/>
      <c r="R36" s="45"/>
      <c r="S36" s="45"/>
      <c r="T36" s="99"/>
      <c r="U36" s="14"/>
      <c r="V36" s="14"/>
    </row>
    <row r="37" spans="1:22">
      <c r="A37" s="90"/>
      <c r="B37" s="45"/>
      <c r="C37" s="83"/>
      <c r="D37" s="45"/>
      <c r="E37" s="45"/>
      <c r="F37" s="45"/>
      <c r="G37" s="45"/>
      <c r="H37" s="45"/>
      <c r="I37" s="45"/>
      <c r="J37" s="45"/>
      <c r="K37" s="45"/>
      <c r="L37" s="45"/>
      <c r="M37" s="45"/>
      <c r="N37" s="45"/>
      <c r="O37" s="45"/>
      <c r="P37" s="45"/>
      <c r="Q37" s="45"/>
      <c r="R37" s="45"/>
      <c r="S37" s="45"/>
      <c r="T37" s="99"/>
      <c r="U37" s="14"/>
      <c r="V37" s="14"/>
    </row>
    <row r="38" spans="1:22">
      <c r="A38" s="90"/>
      <c r="B38" s="45"/>
      <c r="C38" s="83"/>
      <c r="D38" s="45"/>
      <c r="E38" s="45"/>
      <c r="F38" s="45"/>
      <c r="G38" s="45"/>
      <c r="H38" s="45"/>
      <c r="I38" s="45"/>
      <c r="J38" s="45"/>
      <c r="K38" s="45"/>
      <c r="L38" s="45"/>
      <c r="M38" s="45"/>
      <c r="N38" s="45"/>
      <c r="O38" s="45"/>
      <c r="P38" s="45"/>
      <c r="Q38" s="45"/>
      <c r="R38" s="45"/>
      <c r="S38" s="45"/>
      <c r="T38" s="99"/>
      <c r="U38" s="14"/>
      <c r="V38" s="14"/>
    </row>
    <row r="39" spans="1:22">
      <c r="A39" s="90"/>
      <c r="B39" s="45"/>
      <c r="C39" s="83"/>
      <c r="D39" s="45"/>
      <c r="E39" s="45"/>
      <c r="F39" s="45"/>
      <c r="G39" s="45"/>
      <c r="H39" s="45"/>
      <c r="I39" s="45"/>
      <c r="J39" s="45"/>
      <c r="K39" s="45"/>
      <c r="L39" s="45"/>
      <c r="M39" s="45"/>
      <c r="N39" s="45"/>
      <c r="O39" s="45"/>
      <c r="P39" s="45"/>
      <c r="Q39" s="45"/>
      <c r="R39" s="45"/>
      <c r="S39" s="45"/>
      <c r="T39" s="99"/>
      <c r="U39" s="14"/>
      <c r="V39" s="14"/>
    </row>
    <row r="40" spans="1:22">
      <c r="A40" s="90"/>
      <c r="B40" s="45"/>
      <c r="C40" s="83"/>
      <c r="D40" s="45"/>
      <c r="E40" s="45"/>
      <c r="F40" s="45"/>
      <c r="G40" s="45"/>
      <c r="H40" s="45"/>
      <c r="I40" s="45"/>
      <c r="J40" s="45"/>
      <c r="K40" s="45"/>
      <c r="L40" s="45"/>
      <c r="M40" s="45"/>
      <c r="N40" s="45"/>
      <c r="O40" s="45"/>
      <c r="P40" s="45"/>
      <c r="Q40" s="45"/>
      <c r="R40" s="45"/>
      <c r="S40" s="45"/>
      <c r="T40" s="99"/>
      <c r="U40" s="14"/>
      <c r="V40" s="14"/>
    </row>
    <row r="41" spans="1:22">
      <c r="A41" s="90"/>
      <c r="B41" s="45"/>
      <c r="C41" s="83"/>
      <c r="D41" s="45"/>
      <c r="E41" s="45"/>
      <c r="F41" s="45"/>
      <c r="G41" s="45"/>
      <c r="H41" s="45"/>
      <c r="I41" s="45"/>
      <c r="J41" s="45"/>
      <c r="K41" s="45"/>
      <c r="L41" s="45"/>
      <c r="M41" s="45"/>
      <c r="N41" s="45"/>
      <c r="O41" s="45"/>
      <c r="P41" s="45"/>
      <c r="Q41" s="45"/>
      <c r="R41" s="45"/>
      <c r="S41" s="45"/>
      <c r="T41" s="99"/>
      <c r="U41" s="14"/>
      <c r="V41" s="14"/>
    </row>
    <row r="42" spans="1:22">
      <c r="A42" s="99"/>
      <c r="B42" s="171"/>
      <c r="C42" s="172"/>
      <c r="D42" s="171"/>
      <c r="E42" s="171"/>
      <c r="F42" s="171"/>
      <c r="G42" s="171"/>
      <c r="H42" s="171"/>
      <c r="I42" s="171"/>
      <c r="J42" s="171"/>
      <c r="K42" s="171"/>
      <c r="L42" s="171"/>
      <c r="M42" s="171"/>
      <c r="N42" s="171"/>
      <c r="O42" s="14"/>
      <c r="P42" s="14"/>
      <c r="Q42" s="14"/>
      <c r="R42" s="24"/>
      <c r="S42" s="24"/>
      <c r="T42" s="99"/>
      <c r="U42" s="14"/>
      <c r="V42" s="14"/>
    </row>
    <row r="43" spans="1:22">
      <c r="A43" s="99"/>
      <c r="B43" s="171"/>
      <c r="C43" s="172"/>
      <c r="D43" s="171"/>
      <c r="E43" s="171"/>
      <c r="F43" s="171"/>
      <c r="G43" s="171"/>
      <c r="H43" s="171"/>
      <c r="I43" s="171"/>
      <c r="J43" s="171"/>
      <c r="K43" s="171"/>
      <c r="L43" s="171"/>
      <c r="M43" s="171"/>
      <c r="N43" s="171"/>
      <c r="O43" s="14"/>
      <c r="P43" s="14"/>
      <c r="Q43" s="14"/>
      <c r="R43" s="24"/>
      <c r="S43" s="24"/>
      <c r="T43" s="99"/>
      <c r="U43" s="14"/>
      <c r="V43" s="14"/>
    </row>
    <row r="44" spans="1:22">
      <c r="A44" s="99"/>
      <c r="B44" s="171"/>
      <c r="C44" s="172"/>
      <c r="D44" s="171"/>
      <c r="E44" s="171"/>
      <c r="F44" s="171"/>
      <c r="G44" s="171"/>
      <c r="H44" s="171"/>
      <c r="I44" s="171"/>
      <c r="J44" s="171"/>
      <c r="K44" s="171"/>
      <c r="L44" s="171"/>
      <c r="M44" s="171"/>
      <c r="N44" s="171"/>
      <c r="O44" s="14"/>
      <c r="P44" s="14"/>
      <c r="Q44" s="14"/>
      <c r="R44" s="24"/>
      <c r="S44" s="24"/>
      <c r="T44" s="99"/>
      <c r="U44" s="14"/>
      <c r="V44" s="14"/>
    </row>
    <row r="45" spans="1:22">
      <c r="A45" s="99"/>
      <c r="B45" s="171"/>
      <c r="C45" s="172"/>
      <c r="D45" s="171"/>
      <c r="E45" s="171"/>
      <c r="F45" s="171"/>
      <c r="G45" s="171"/>
      <c r="H45" s="171"/>
      <c r="I45" s="171"/>
      <c r="J45" s="171"/>
      <c r="K45" s="171"/>
      <c r="L45" s="171"/>
      <c r="M45" s="171"/>
      <c r="N45" s="171"/>
      <c r="O45" s="14"/>
      <c r="P45" s="14"/>
      <c r="Q45" s="14"/>
      <c r="R45" s="24"/>
      <c r="S45" s="24"/>
      <c r="T45" s="99"/>
      <c r="U45" s="14"/>
      <c r="V45" s="14"/>
    </row>
    <row r="46" spans="1:22">
      <c r="A46" s="99"/>
      <c r="B46" s="171"/>
      <c r="C46" s="172"/>
      <c r="D46" s="171"/>
      <c r="E46" s="171"/>
      <c r="F46" s="171"/>
      <c r="G46" s="171"/>
      <c r="H46" s="171"/>
      <c r="I46" s="171"/>
      <c r="J46" s="171"/>
      <c r="K46" s="171"/>
      <c r="L46" s="171"/>
      <c r="M46" s="171"/>
      <c r="N46" s="171"/>
      <c r="O46" s="14"/>
      <c r="P46" s="14"/>
      <c r="Q46" s="14"/>
      <c r="R46" s="24"/>
      <c r="S46" s="24"/>
      <c r="T46" s="99"/>
      <c r="U46" s="14"/>
      <c r="V46" s="14"/>
    </row>
    <row r="47" spans="1:22">
      <c r="V47" s="14"/>
    </row>
  </sheetData>
  <sheetProtection password="947C" sheet="1" objects="1" scenarios="1" selectLockedCells="1"/>
  <mergeCells count="15">
    <mergeCell ref="B2:H2"/>
    <mergeCell ref="I2:P2"/>
    <mergeCell ref="Q2:S2"/>
    <mergeCell ref="B4:H4"/>
    <mergeCell ref="I4:P4"/>
    <mergeCell ref="Q4:S4"/>
    <mergeCell ref="B3:H3"/>
    <mergeCell ref="I3:P3"/>
    <mergeCell ref="Q3:S3"/>
    <mergeCell ref="C22:R22"/>
    <mergeCell ref="Q5:S5"/>
    <mergeCell ref="R7:R8"/>
    <mergeCell ref="S7:S8"/>
    <mergeCell ref="B5:H5"/>
    <mergeCell ref="I5:P5"/>
  </mergeCells>
  <phoneticPr fontId="0" type="noConversion"/>
  <conditionalFormatting sqref="G58541:G58990 I58972:I58973 G19 R58973:S58990">
    <cfRule type="cellIs" dxfId="53" priority="9" stopIfTrue="1" operator="between">
      <formula>#REF!</formula>
      <formula>#REF!</formula>
    </cfRule>
    <cfRule type="cellIs" dxfId="52" priority="10" stopIfTrue="1" operator="between">
      <formula>#REF!</formula>
      <formula>#REF!</formula>
    </cfRule>
    <cfRule type="cellIs" dxfId="51" priority="11" stopIfTrue="1" operator="between">
      <formula>#REF!</formula>
      <formula>#REF!</formula>
    </cfRule>
  </conditionalFormatting>
  <conditionalFormatting sqref="C17:G17 G16">
    <cfRule type="cellIs" dxfId="50" priority="22" stopIfTrue="1" operator="greaterThan">
      <formula>0</formula>
    </cfRule>
    <cfRule type="cellIs" dxfId="49" priority="23" stopIfTrue="1" operator="lessThan">
      <formula>0</formula>
    </cfRule>
  </conditionalFormatting>
  <conditionalFormatting sqref="B16:F16 B11:B15 C11:E11 F11:F15">
    <cfRule type="expression" dxfId="48" priority="26" stopIfTrue="1">
      <formula>$E$15</formula>
    </cfRule>
    <cfRule type="cellIs" dxfId="47" priority="27" stopIfTrue="1" operator="notBetween">
      <formula>0</formula>
      <formula>0</formula>
    </cfRule>
  </conditionalFormatting>
  <conditionalFormatting sqref="E15">
    <cfRule type="cellIs" dxfId="46" priority="28" stopIfTrue="1" operator="greaterThan">
      <formula>0</formula>
    </cfRule>
    <cfRule type="cellIs" dxfId="45" priority="29" stopIfTrue="1" operator="lessThan">
      <formula>0</formula>
    </cfRule>
    <cfRule type="cellIs" dxfId="44" priority="30" stopIfTrue="1" operator="equal">
      <formula>0</formula>
    </cfRule>
  </conditionalFormatting>
  <conditionalFormatting sqref="C22:R22">
    <cfRule type="expression" dxfId="43" priority="43" stopIfTrue="1">
      <formula>ABC</formula>
    </cfRule>
    <cfRule type="cellIs" dxfId="42" priority="44" stopIfTrue="1" operator="notBetween">
      <formula>0</formula>
      <formula>0</formula>
    </cfRule>
  </conditionalFormatting>
  <conditionalFormatting sqref="C12:E15">
    <cfRule type="expression" dxfId="41" priority="1" stopIfTrue="1">
      <formula>$E$15</formula>
    </cfRule>
    <cfRule type="cellIs" dxfId="40" priority="2" stopIfTrue="1" operator="notBetween">
      <formula>0</formula>
      <formula>0</formula>
    </cfRule>
  </conditionalFormatting>
  <printOptions horizontalCentered="1"/>
  <pageMargins left="0.19685039370078741" right="0.19685039370078741" top="0.59055118110236227" bottom="0.78740157480314965" header="0.23622047244094491" footer="0.27559055118110237"/>
  <pageSetup orientation="landscape" r:id="rId1"/>
  <headerFooter alignWithMargins="0">
    <oddFooter>&amp;L&amp;8&amp;F&amp;C&amp;8&amp;A&amp;R&amp;8Seite &amp;P von &amp;N</oddFooter>
  </headerFooter>
  <drawing r:id="rId2"/>
</worksheet>
</file>

<file path=xl/worksheets/sheet7.xml><?xml version="1.0" encoding="utf-8"?>
<worksheet xmlns="http://schemas.openxmlformats.org/spreadsheetml/2006/main" xmlns:r="http://schemas.openxmlformats.org/officeDocument/2006/relationships">
  <sheetPr codeName="Tabelle6">
    <tabColor indexed="11"/>
  </sheetPr>
  <dimension ref="A1:Y254"/>
  <sheetViews>
    <sheetView tabSelected="1" showWhiteSpace="0" topLeftCell="A10" zoomScaleNormal="100" workbookViewId="0"/>
  </sheetViews>
  <sheetFormatPr baseColWidth="10" defaultRowHeight="12.75"/>
  <cols>
    <col min="1" max="1" width="1.42578125" style="89" customWidth="1"/>
    <col min="2" max="2" width="5.5703125" style="8" customWidth="1"/>
    <col min="3" max="9" width="5.5703125" style="86" customWidth="1"/>
    <col min="10" max="20" width="5.5703125" style="8" customWidth="1"/>
  </cols>
  <sheetData>
    <row r="1" spans="1:20" s="9" customFormat="1" ht="6" customHeight="1">
      <c r="A1" s="90"/>
      <c r="B1" s="90"/>
      <c r="C1" s="102"/>
      <c r="D1" s="102"/>
      <c r="E1" s="102"/>
      <c r="F1" s="102"/>
      <c r="G1" s="102"/>
      <c r="H1" s="102"/>
      <c r="I1" s="102"/>
      <c r="J1" s="90"/>
      <c r="K1" s="90"/>
      <c r="L1" s="90"/>
      <c r="M1" s="90"/>
      <c r="N1" s="90"/>
      <c r="O1" s="90"/>
      <c r="P1" s="90"/>
      <c r="Q1" s="90"/>
      <c r="R1" s="90"/>
      <c r="S1" s="90"/>
      <c r="T1" s="90"/>
    </row>
    <row r="2" spans="1:20" ht="15.75" customHeight="1">
      <c r="A2" s="91"/>
      <c r="B2" s="812" t="str">
        <f>IF(Lizenz!C4=0,"",Lizenz!C4)</f>
        <v/>
      </c>
      <c r="C2" s="813"/>
      <c r="D2" s="813"/>
      <c r="E2" s="813"/>
      <c r="F2" s="813"/>
      <c r="G2" s="813"/>
      <c r="H2" s="814"/>
      <c r="I2" s="267"/>
      <c r="J2" s="268"/>
      <c r="K2" s="268"/>
      <c r="L2" s="815" t="str">
        <f>IF(Lizenz!C15=0,"",Lizenz!C15)</f>
        <v/>
      </c>
      <c r="M2" s="816"/>
      <c r="N2" s="816"/>
      <c r="O2" s="816"/>
      <c r="P2" s="816"/>
      <c r="Q2" s="816"/>
      <c r="R2" s="817"/>
      <c r="S2" s="149"/>
      <c r="T2" s="149"/>
    </row>
    <row r="3" spans="1:20" ht="15.75" customHeight="1">
      <c r="A3" s="91"/>
      <c r="B3" s="818" t="str">
        <f>IF(Lizenz!C5=0,"",Lizenz!C5)</f>
        <v/>
      </c>
      <c r="C3" s="819"/>
      <c r="D3" s="819"/>
      <c r="E3" s="819"/>
      <c r="F3" s="819"/>
      <c r="G3" s="819"/>
      <c r="H3" s="820"/>
      <c r="I3" s="267"/>
      <c r="J3" s="268"/>
      <c r="K3" s="268"/>
      <c r="L3" s="821" t="str">
        <f>IF(Lizenz!C16=0,"",Lizenz!C16)</f>
        <v/>
      </c>
      <c r="M3" s="822"/>
      <c r="N3" s="822"/>
      <c r="O3" s="822"/>
      <c r="P3" s="822"/>
      <c r="Q3" s="822"/>
      <c r="R3" s="823"/>
      <c r="S3" s="149"/>
      <c r="T3" s="149"/>
    </row>
    <row r="4" spans="1:20" ht="15.75" customHeight="1">
      <c r="A4" s="91"/>
      <c r="B4" s="818" t="str">
        <f>IF(Lizenz!C6=0,"",Lizenz!C6)</f>
        <v/>
      </c>
      <c r="C4" s="819"/>
      <c r="D4" s="819"/>
      <c r="E4" s="819"/>
      <c r="F4" s="819"/>
      <c r="G4" s="819"/>
      <c r="H4" s="820"/>
      <c r="I4" s="267"/>
      <c r="J4" s="268"/>
      <c r="K4" s="268"/>
      <c r="L4" s="821" t="str">
        <f>IF(Lizenz!C17=0,"",Lizenz!C17)</f>
        <v/>
      </c>
      <c r="M4" s="822"/>
      <c r="N4" s="822"/>
      <c r="O4" s="822"/>
      <c r="P4" s="822"/>
      <c r="Q4" s="822"/>
      <c r="R4" s="823"/>
      <c r="S4" s="149"/>
      <c r="T4" s="149"/>
    </row>
    <row r="5" spans="1:20" ht="15.75" customHeight="1">
      <c r="A5" s="91"/>
      <c r="B5" s="807" t="str">
        <f>IF(Lizenz!C7=0,"",Lizenz!C7)</f>
        <v/>
      </c>
      <c r="C5" s="808"/>
      <c r="D5" s="808"/>
      <c r="E5" s="808"/>
      <c r="F5" s="808"/>
      <c r="G5" s="808"/>
      <c r="H5" s="809"/>
      <c r="I5" s="267"/>
      <c r="J5" s="268"/>
      <c r="K5" s="268"/>
      <c r="L5" s="800" t="str">
        <f>IF(Lizenz!C18=0,"",Lizenz!C18)</f>
        <v/>
      </c>
      <c r="M5" s="801"/>
      <c r="N5" s="801"/>
      <c r="O5" s="801"/>
      <c r="P5" s="801"/>
      <c r="Q5" s="801"/>
      <c r="R5" s="802"/>
      <c r="S5" s="149"/>
      <c r="T5" s="149"/>
    </row>
    <row r="6" spans="1:20" ht="15.75" customHeight="1">
      <c r="A6" s="91"/>
      <c r="B6" s="46"/>
      <c r="C6" s="46"/>
      <c r="D6" s="46"/>
      <c r="E6" s="46"/>
      <c r="F6" s="811" t="str">
        <f>Checkliste!L2</f>
        <v>Audit-Checkliste</v>
      </c>
      <c r="G6" s="811"/>
      <c r="H6" s="811"/>
      <c r="I6" s="811"/>
      <c r="J6" s="811"/>
      <c r="K6" s="811"/>
      <c r="L6" s="811"/>
      <c r="M6" s="811"/>
      <c r="N6" s="149"/>
      <c r="O6" s="150"/>
      <c r="P6" s="150"/>
      <c r="Q6" s="150"/>
      <c r="R6" s="558" t="str">
        <f>Lizenz!$J$18</f>
        <v>© Ralf Bergmeir, RA Kai Schützle</v>
      </c>
      <c r="S6" s="150"/>
      <c r="T6" s="150"/>
    </row>
    <row r="7" spans="1:20" ht="15.75" customHeight="1">
      <c r="A7" s="91"/>
      <c r="B7" s="46"/>
      <c r="C7" s="84"/>
      <c r="D7" s="84"/>
      <c r="E7" s="811" t="str">
        <f>Checkliste!L3</f>
        <v>zur</v>
      </c>
      <c r="F7" s="811"/>
      <c r="G7" s="811"/>
      <c r="H7" s="811"/>
      <c r="I7" s="811"/>
      <c r="J7" s="811"/>
      <c r="K7" s="811"/>
      <c r="L7" s="811"/>
      <c r="M7" s="811"/>
      <c r="N7" s="811"/>
      <c r="O7" s="46"/>
      <c r="P7" s="46"/>
      <c r="Q7" s="46"/>
      <c r="R7" s="46"/>
      <c r="S7" s="46"/>
      <c r="T7" s="47"/>
    </row>
    <row r="8" spans="1:20" s="145" customFormat="1" ht="15.75" customHeight="1">
      <c r="A8" s="90"/>
      <c r="B8" s="45"/>
      <c r="C8" s="83"/>
      <c r="D8" s="83"/>
      <c r="E8" s="811" t="str">
        <f>Checkliste!L4</f>
        <v>Website und Webshop</v>
      </c>
      <c r="F8" s="811"/>
      <c r="G8" s="811"/>
      <c r="H8" s="811"/>
      <c r="I8" s="811"/>
      <c r="J8" s="811"/>
      <c r="K8" s="811"/>
      <c r="L8" s="811"/>
      <c r="M8" s="811"/>
      <c r="N8" s="811"/>
      <c r="O8" s="45"/>
      <c r="P8" s="45"/>
      <c r="Q8" s="45"/>
      <c r="R8" s="45"/>
      <c r="S8" s="45"/>
      <c r="T8" s="45"/>
    </row>
    <row r="9" spans="1:20" s="145" customFormat="1" ht="15.75" customHeight="1">
      <c r="A9" s="90"/>
      <c r="B9" s="45"/>
      <c r="C9" s="83"/>
      <c r="D9" s="83"/>
      <c r="E9" s="811" t="str">
        <f>Checkliste!L5</f>
        <v>Prüfung</v>
      </c>
      <c r="F9" s="811"/>
      <c r="G9" s="811"/>
      <c r="H9" s="811"/>
      <c r="I9" s="811"/>
      <c r="J9" s="811"/>
      <c r="K9" s="811"/>
      <c r="L9" s="811"/>
      <c r="M9" s="811"/>
      <c r="N9" s="811"/>
      <c r="O9" s="45"/>
      <c r="P9" s="45"/>
      <c r="Q9" s="45"/>
      <c r="R9" s="45"/>
      <c r="S9" s="45"/>
      <c r="T9" s="45"/>
    </row>
    <row r="10" spans="1:20" s="145" customFormat="1" ht="5.25" customHeight="1">
      <c r="A10" s="90"/>
      <c r="B10" s="45"/>
      <c r="C10" s="83"/>
      <c r="D10" s="83"/>
      <c r="E10" s="150"/>
      <c r="F10" s="150"/>
      <c r="G10" s="150"/>
      <c r="H10" s="150"/>
      <c r="I10" s="150"/>
      <c r="J10" s="150"/>
      <c r="K10" s="150"/>
      <c r="L10" s="150"/>
      <c r="M10" s="150"/>
      <c r="N10" s="150"/>
      <c r="O10" s="45"/>
      <c r="P10" s="45"/>
      <c r="Q10" s="45"/>
      <c r="R10" s="45"/>
      <c r="S10" s="45"/>
      <c r="T10" s="45"/>
    </row>
    <row r="11" spans="1:20" s="145" customFormat="1" ht="15">
      <c r="A11" s="239">
        <f ca="1">SUM(ABC)</f>
        <v>0</v>
      </c>
      <c r="B11" s="832" t="s">
        <v>628</v>
      </c>
      <c r="C11" s="832"/>
      <c r="D11" s="832"/>
      <c r="E11" s="832"/>
      <c r="F11" s="832"/>
      <c r="G11" s="832"/>
      <c r="H11" s="832"/>
      <c r="I11" s="832"/>
      <c r="J11" s="832"/>
      <c r="K11" s="832"/>
      <c r="L11" s="832"/>
      <c r="M11" s="832"/>
      <c r="N11" s="832"/>
      <c r="O11" s="832"/>
      <c r="P11" s="832"/>
      <c r="Q11" s="832"/>
      <c r="R11" s="832"/>
      <c r="S11" s="45"/>
      <c r="T11" s="45"/>
    </row>
    <row r="12" spans="1:20" s="145" customFormat="1" ht="7.5" customHeight="1">
      <c r="A12" s="237"/>
      <c r="B12" s="46"/>
      <c r="C12" s="84"/>
      <c r="D12" s="84"/>
      <c r="E12" s="84"/>
      <c r="F12" s="84"/>
      <c r="G12" s="84"/>
      <c r="H12" s="84"/>
      <c r="I12" s="84"/>
      <c r="J12" s="46"/>
      <c r="K12" s="46"/>
      <c r="L12" s="46"/>
      <c r="M12" s="46"/>
      <c r="N12" s="46"/>
      <c r="O12" s="46"/>
      <c r="P12" s="46"/>
      <c r="Q12" s="46"/>
      <c r="R12" s="46"/>
      <c r="S12" s="45"/>
      <c r="T12" s="45"/>
    </row>
    <row r="13" spans="1:20" s="145" customFormat="1" ht="15.75" customHeight="1">
      <c r="A13" s="239">
        <f ca="1">IF(A11,0,1)</f>
        <v>1</v>
      </c>
      <c r="B13" s="829" t="s">
        <v>110</v>
      </c>
      <c r="C13" s="830"/>
      <c r="D13" s="830"/>
      <c r="E13" s="830"/>
      <c r="F13" s="830"/>
      <c r="G13" s="830"/>
      <c r="H13" s="830"/>
      <c r="I13" s="830"/>
      <c r="J13" s="830"/>
      <c r="K13" s="830"/>
      <c r="L13" s="830"/>
      <c r="M13" s="830"/>
      <c r="N13" s="830"/>
      <c r="O13" s="830"/>
      <c r="P13" s="830"/>
      <c r="Q13" s="830"/>
      <c r="R13" s="831"/>
      <c r="S13" s="157"/>
      <c r="T13" s="157"/>
    </row>
    <row r="14" spans="1:20" s="145" customFormat="1">
      <c r="A14" s="90"/>
      <c r="B14" s="45"/>
      <c r="C14" s="83"/>
      <c r="D14" s="83"/>
      <c r="E14" s="83"/>
      <c r="F14" s="83"/>
      <c r="G14" s="83"/>
      <c r="H14" s="83"/>
      <c r="I14" s="83"/>
      <c r="J14" s="45"/>
      <c r="K14" s="45"/>
      <c r="L14" s="45"/>
      <c r="M14" s="45"/>
      <c r="N14" s="45"/>
      <c r="O14" s="45"/>
      <c r="P14" s="45"/>
      <c r="Q14" s="45"/>
      <c r="R14" s="45"/>
      <c r="S14" s="45"/>
      <c r="T14" s="45"/>
    </row>
    <row r="15" spans="1:20" s="145" customFormat="1" ht="12" customHeight="1">
      <c r="A15" s="158"/>
      <c r="B15" s="154"/>
      <c r="C15" s="154"/>
      <c r="D15" s="154"/>
      <c r="E15" s="154"/>
      <c r="F15" s="154"/>
      <c r="G15" s="154"/>
      <c r="H15" s="827" t="s">
        <v>105</v>
      </c>
      <c r="I15" s="828"/>
      <c r="J15" s="828"/>
      <c r="K15" s="625"/>
      <c r="L15" s="824" t="s">
        <v>106</v>
      </c>
      <c r="M15" s="824"/>
      <c r="N15" s="824"/>
      <c r="O15" s="625"/>
      <c r="P15" s="825" t="s">
        <v>107</v>
      </c>
      <c r="Q15" s="825"/>
      <c r="R15" s="826"/>
      <c r="S15" s="159"/>
      <c r="T15" s="159"/>
    </row>
    <row r="16" spans="1:20" s="145" customFormat="1" ht="12" customHeight="1">
      <c r="A16" s="158"/>
      <c r="B16" s="154"/>
      <c r="C16" s="151"/>
      <c r="D16" s="151"/>
      <c r="E16" s="151"/>
      <c r="F16" s="151"/>
      <c r="G16" s="151"/>
      <c r="H16" s="626">
        <v>0</v>
      </c>
      <c r="I16" s="197" t="s">
        <v>40</v>
      </c>
      <c r="J16" s="198">
        <f>SUM(Richtlinie!$F$16)</f>
        <v>49</v>
      </c>
      <c r="K16" s="436"/>
      <c r="L16" s="165">
        <f>SUM(Richtlinie!$F$15)</f>
        <v>50</v>
      </c>
      <c r="M16" s="166" t="s">
        <v>40</v>
      </c>
      <c r="N16" s="167">
        <f>SUM(Richtlinie!$H$15)</f>
        <v>79</v>
      </c>
      <c r="O16" s="436"/>
      <c r="P16" s="434">
        <f>SUM(Richtlinie!$F$14)</f>
        <v>80</v>
      </c>
      <c r="Q16" s="435" t="s">
        <v>40</v>
      </c>
      <c r="R16" s="627">
        <v>100</v>
      </c>
      <c r="S16" s="159"/>
      <c r="T16" s="159"/>
    </row>
    <row r="17" spans="1:20" s="145" customFormat="1" ht="12" customHeight="1">
      <c r="A17" s="158"/>
      <c r="B17" s="154"/>
      <c r="C17" s="152"/>
      <c r="D17" s="152"/>
      <c r="E17" s="152"/>
      <c r="F17" s="152"/>
      <c r="G17" s="152"/>
      <c r="H17" s="628"/>
      <c r="I17" s="152"/>
      <c r="J17" s="160"/>
      <c r="K17" s="153"/>
      <c r="L17" s="153"/>
      <c r="M17" s="161"/>
      <c r="N17" s="161" t="s">
        <v>66</v>
      </c>
      <c r="O17" s="162">
        <f>Fehlerkontrolle!Q10</f>
        <v>0</v>
      </c>
      <c r="P17" s="163" t="s">
        <v>79</v>
      </c>
      <c r="Q17" s="162"/>
      <c r="R17" s="629"/>
      <c r="S17" s="159"/>
      <c r="T17" s="159"/>
    </row>
    <row r="18" spans="1:20" s="145" customFormat="1" ht="12" customHeight="1">
      <c r="A18" s="158"/>
      <c r="B18" s="155"/>
      <c r="C18" s="156"/>
      <c r="D18" s="156"/>
      <c r="E18" s="156"/>
      <c r="F18" s="156"/>
      <c r="G18" s="156"/>
      <c r="H18" s="630"/>
      <c r="I18" s="631"/>
      <c r="J18" s="632"/>
      <c r="K18" s="632"/>
      <c r="L18" s="632"/>
      <c r="M18" s="632"/>
      <c r="N18" s="632"/>
      <c r="O18" s="632"/>
      <c r="P18" s="632"/>
      <c r="Q18" s="632"/>
      <c r="R18" s="633"/>
      <c r="S18" s="159"/>
      <c r="T18" s="159"/>
    </row>
    <row r="19" spans="1:20" s="145" customFormat="1" ht="12" customHeight="1" thickBot="1">
      <c r="A19" s="158"/>
      <c r="B19" s="159"/>
      <c r="C19" s="164"/>
      <c r="D19" s="164"/>
      <c r="E19" s="164"/>
      <c r="F19" s="164"/>
      <c r="G19" s="164"/>
      <c r="H19" s="164"/>
      <c r="I19" s="164"/>
      <c r="J19" s="159"/>
      <c r="K19" s="159"/>
      <c r="L19" s="159"/>
      <c r="M19" s="159"/>
      <c r="N19" s="159"/>
      <c r="O19" s="159"/>
      <c r="P19" s="159"/>
      <c r="Q19" s="159"/>
      <c r="R19" s="159"/>
      <c r="S19" s="159"/>
      <c r="T19" s="159"/>
    </row>
    <row r="20" spans="1:20" s="145" customFormat="1" ht="12" customHeight="1">
      <c r="A20" s="180"/>
      <c r="B20" s="638" t="str">
        <f>Fehlerkontrolle!B16</f>
        <v>1.</v>
      </c>
      <c r="C20" s="639" t="str">
        <f>Fehlerkontrolle!C16</f>
        <v>Website ‒ § 5 TMG ‒ Impressum</v>
      </c>
      <c r="D20" s="437"/>
      <c r="E20" s="437"/>
      <c r="F20" s="437"/>
      <c r="G20" s="437"/>
      <c r="H20" s="437"/>
      <c r="I20" s="437"/>
      <c r="J20" s="642"/>
      <c r="K20" s="642"/>
      <c r="L20" s="642"/>
      <c r="M20" s="642"/>
      <c r="N20" s="642"/>
      <c r="O20" s="640"/>
      <c r="P20" s="622" t="str">
        <f>IF(AND(Q20&gt;=$B$16,Q20&lt;=$J$16),"niedrig",IF(AND(Q20&gt;=$L$16,Q20&lt;=$N$16),"mittel",IF(AND(Q20&gt;=$P$16,Q20&lt;=$R$16),"hoch"," ")))</f>
        <v>niedrig</v>
      </c>
      <c r="Q20" s="623">
        <f>Fehlerkontrolle!P16</f>
        <v>0</v>
      </c>
      <c r="R20" s="624" t="str">
        <f>IF(AND(Q20&gt;=$B$16,Q20&lt;=$R$16),"%","")</f>
        <v>%</v>
      </c>
      <c r="S20" s="181"/>
      <c r="T20" s="181"/>
    </row>
    <row r="21" spans="1:20" s="145" customFormat="1" ht="12" customHeight="1">
      <c r="A21" s="158"/>
      <c r="B21" s="651" t="str">
        <f>Fehlerkontrolle!B17</f>
        <v>1.1</v>
      </c>
      <c r="C21" s="643" t="str">
        <f>Fehlerkontrolle!C17</f>
        <v>Wurde die gesetzlich vorgeschriebene Gestaltung</v>
      </c>
      <c r="D21" s="644"/>
      <c r="E21" s="644"/>
      <c r="F21" s="644"/>
      <c r="G21" s="644"/>
      <c r="H21" s="644"/>
      <c r="I21" s="644"/>
      <c r="J21" s="645"/>
      <c r="K21" s="645"/>
      <c r="L21" s="645"/>
      <c r="M21" s="645"/>
      <c r="N21" s="645"/>
      <c r="O21" s="646"/>
      <c r="P21" s="185">
        <f>IF(Fehlerkontrolle!P17&lt;=$J$16,Fehlerkontrolle!P17,"")</f>
        <v>0</v>
      </c>
      <c r="Q21" s="185" t="str">
        <f>IF(AND(Fehlerkontrolle!P17&gt;=$L$16,Fehlerkontrolle!P17 &lt;=$N$16),Fehlerkontrolle!P17,"")</f>
        <v/>
      </c>
      <c r="R21" s="621" t="str">
        <f>IF(Fehlerkontrolle!P17&gt;=$P$16,Fehlerkontrolle!P17,"")</f>
        <v/>
      </c>
      <c r="S21" s="160"/>
      <c r="T21" s="160"/>
    </row>
    <row r="22" spans="1:20" s="145" customFormat="1" ht="12" customHeight="1">
      <c r="A22" s="158"/>
      <c r="B22" s="653" t="str">
        <f>Fehlerkontrolle!B18</f>
        <v>1.2</v>
      </c>
      <c r="C22" s="650" t="str">
        <f>Fehlerkontrolle!C18</f>
        <v>Enthält das Impressum folgende Angaben?</v>
      </c>
      <c r="D22" s="182"/>
      <c r="E22" s="182"/>
      <c r="F22" s="182"/>
      <c r="G22" s="182"/>
      <c r="H22" s="182"/>
      <c r="I22" s="182"/>
      <c r="J22" s="183"/>
      <c r="K22" s="183"/>
      <c r="L22" s="183"/>
      <c r="M22" s="183"/>
      <c r="N22" s="183"/>
      <c r="O22" s="634"/>
      <c r="P22" s="185">
        <f>IF(Fehlerkontrolle!P18&lt;=$J$16,Fehlerkontrolle!P18,"")</f>
        <v>0</v>
      </c>
      <c r="Q22" s="185" t="str">
        <f>IF(AND(Fehlerkontrolle!P18&gt;=$L$16,Fehlerkontrolle!P18 &lt;=$N$16),Fehlerkontrolle!P18,"")</f>
        <v/>
      </c>
      <c r="R22" s="621" t="str">
        <f>IF(Fehlerkontrolle!P18&gt;=$P$16,Fehlerkontrolle!P18,"")</f>
        <v/>
      </c>
      <c r="S22" s="160"/>
      <c r="T22" s="160"/>
    </row>
    <row r="23" spans="1:20" s="145" customFormat="1" ht="12" customHeight="1">
      <c r="A23" s="158"/>
      <c r="B23" s="653" t="str">
        <f>Fehlerkontrolle!B19</f>
        <v>1.3</v>
      </c>
      <c r="C23" s="650" t="str">
        <f>Fehlerkontrolle!C19</f>
        <v>Besondere Informationspflichten bei kommerziellen</v>
      </c>
      <c r="D23" s="182"/>
      <c r="E23" s="182"/>
      <c r="F23" s="182"/>
      <c r="G23" s="182"/>
      <c r="H23" s="182"/>
      <c r="I23" s="182"/>
      <c r="J23" s="183"/>
      <c r="K23" s="183"/>
      <c r="L23" s="183"/>
      <c r="M23" s="183"/>
      <c r="N23" s="183"/>
      <c r="O23" s="183"/>
      <c r="P23" s="184">
        <f>IF(Fehlerkontrolle!P19&lt;=$J$16,Fehlerkontrolle!P19,"")</f>
        <v>0</v>
      </c>
      <c r="Q23" s="185" t="str">
        <f>IF(AND(Fehlerkontrolle!P19&gt;=$L$16,Fehlerkontrolle!P19 &lt;=$N$16),Fehlerkontrolle!P19,"")</f>
        <v/>
      </c>
      <c r="R23" s="621" t="str">
        <f>IF(Fehlerkontrolle!P19&gt;=$P$16,Fehlerkontrolle!P19,"")</f>
        <v/>
      </c>
      <c r="S23" s="160"/>
      <c r="T23" s="160"/>
    </row>
    <row r="24" spans="1:20" s="145" customFormat="1" ht="12" customHeight="1">
      <c r="A24" s="158"/>
      <c r="B24" s="653" t="str">
        <f>Fehlerkontrolle!B20</f>
        <v>1.4</v>
      </c>
      <c r="C24" s="650" t="str">
        <f>Fehlerkontrolle!C20</f>
        <v>Erfolgt eine Kenntlichmachung externer Links?</v>
      </c>
      <c r="D24" s="182"/>
      <c r="E24" s="182"/>
      <c r="F24" s="182"/>
      <c r="G24" s="182"/>
      <c r="H24" s="182"/>
      <c r="I24" s="182"/>
      <c r="J24" s="183"/>
      <c r="K24" s="183"/>
      <c r="L24" s="183"/>
      <c r="M24" s="183"/>
      <c r="N24" s="183"/>
      <c r="O24" s="634"/>
      <c r="P24" s="185">
        <f>IF(Fehlerkontrolle!P20&lt;=$J$16,Fehlerkontrolle!P20,"")</f>
        <v>0</v>
      </c>
      <c r="Q24" s="185" t="str">
        <f>IF(AND(Fehlerkontrolle!P20&gt;=$L$16,Fehlerkontrolle!P20 &lt;=$N$16),Fehlerkontrolle!P20,"")</f>
        <v/>
      </c>
      <c r="R24" s="621" t="str">
        <f>IF(Fehlerkontrolle!P20&gt;=$P$16,Fehlerkontrolle!P20,"")</f>
        <v/>
      </c>
      <c r="S24" s="160"/>
      <c r="T24" s="160"/>
    </row>
    <row r="25" spans="1:20" s="145" customFormat="1" ht="12" customHeight="1">
      <c r="A25" s="158"/>
      <c r="B25" s="652" t="str">
        <f>Fehlerkontrolle!B21</f>
        <v>1.5</v>
      </c>
      <c r="C25" s="647" t="str">
        <f>Fehlerkontrolle!C21</f>
        <v>Eigene individuelle Prüfpunkte</v>
      </c>
      <c r="D25" s="635"/>
      <c r="E25" s="635"/>
      <c r="F25" s="635"/>
      <c r="G25" s="635"/>
      <c r="H25" s="635"/>
      <c r="I25" s="635"/>
      <c r="J25" s="648"/>
      <c r="K25" s="648"/>
      <c r="L25" s="648"/>
      <c r="M25" s="648"/>
      <c r="N25" s="648"/>
      <c r="O25" s="649"/>
      <c r="P25" s="185" t="str">
        <f>IF(Fehlerkontrolle!P21&lt;=$J$16,Fehlerkontrolle!P21,"")</f>
        <v/>
      </c>
      <c r="Q25" s="185" t="str">
        <f>IF(AND(Fehlerkontrolle!P21&gt;=$L$16,Fehlerkontrolle!P21 &lt;=$N$16),Fehlerkontrolle!P21,"")</f>
        <v/>
      </c>
      <c r="R25" s="621" t="str">
        <f>IF(Fehlerkontrolle!P21&gt;=$P$16,Fehlerkontrolle!P21,"")</f>
        <v/>
      </c>
      <c r="S25" s="160"/>
      <c r="T25" s="160"/>
    </row>
    <row r="26" spans="1:20" s="145" customFormat="1" ht="12" customHeight="1">
      <c r="A26" s="158"/>
      <c r="B26" s="638" t="str">
        <f>Fehlerkontrolle!B22</f>
        <v>2.</v>
      </c>
      <c r="C26" s="639" t="str">
        <f>Fehlerkontrolle!C22</f>
        <v>Website ‒ § 13 TMG ‒ Datenschutzerklärung</v>
      </c>
      <c r="D26" s="437"/>
      <c r="E26" s="437"/>
      <c r="F26" s="437"/>
      <c r="G26" s="438"/>
      <c r="H26" s="438"/>
      <c r="I26" s="438"/>
      <c r="J26" s="439"/>
      <c r="K26" s="439"/>
      <c r="L26" s="439"/>
      <c r="M26" s="439"/>
      <c r="N26" s="439"/>
      <c r="O26" s="640"/>
      <c r="P26" s="440" t="str">
        <f>IF(AND(Q26&gt;=$B$16,Q26&lt;=$J$16),"niedrig",IF(AND(Q26&gt;=$L$16,Q26&lt;=$N$16),"mittel",IF(AND(Q26&gt;=$P$16,Q26&lt;=$R$16),"hoch"," ")))</f>
        <v>niedrig</v>
      </c>
      <c r="Q26" s="441">
        <f>Fehlerkontrolle!P22</f>
        <v>0</v>
      </c>
      <c r="R26" s="620" t="str">
        <f>IF(AND(Q26&gt;=$B$16,Q26&lt;=$R$16),"%","")</f>
        <v>%</v>
      </c>
      <c r="S26" s="160"/>
      <c r="T26" s="160"/>
    </row>
    <row r="27" spans="1:20" s="145" customFormat="1" ht="12" customHeight="1">
      <c r="A27" s="158"/>
      <c r="B27" s="651" t="str">
        <f>Fehlerkontrolle!B23</f>
        <v>2.1</v>
      </c>
      <c r="C27" s="643" t="str">
        <f>Fehlerkontrolle!C23</f>
        <v>Wurde die gesetzlich vorgeschriebene Gestaltung</v>
      </c>
      <c r="D27" s="644"/>
      <c r="E27" s="644"/>
      <c r="F27" s="644"/>
      <c r="G27" s="644"/>
      <c r="H27" s="644"/>
      <c r="I27" s="644"/>
      <c r="J27" s="645"/>
      <c r="K27" s="645"/>
      <c r="L27" s="645"/>
      <c r="M27" s="645"/>
      <c r="N27" s="645"/>
      <c r="O27" s="646"/>
      <c r="P27" s="185">
        <f>IF(Fehlerkontrolle!P23&lt;=$J$16,Fehlerkontrolle!P23,"")</f>
        <v>0</v>
      </c>
      <c r="Q27" s="185" t="str">
        <f>IF(AND(Fehlerkontrolle!P23&gt;=$L$16,Fehlerkontrolle!P23 &lt;=$N$16),Fehlerkontrolle!P23,"")</f>
        <v/>
      </c>
      <c r="R27" s="621" t="str">
        <f>IF(Fehlerkontrolle!P23&gt;=$P$16,Fehlerkontrolle!P23,"")</f>
        <v/>
      </c>
      <c r="S27" s="160"/>
      <c r="T27" s="160"/>
    </row>
    <row r="28" spans="1:20" s="145" customFormat="1" ht="12" customHeight="1">
      <c r="A28" s="158"/>
      <c r="B28" s="653" t="str">
        <f>Fehlerkontrolle!B24</f>
        <v>2.2</v>
      </c>
      <c r="C28" s="650" t="str">
        <f>Fehlerkontrolle!C24</f>
        <v xml:space="preserve">Wurden Einwilligungen vom Nutzer in elektronischer Form </v>
      </c>
      <c r="D28" s="182"/>
      <c r="E28" s="182"/>
      <c r="F28" s="182"/>
      <c r="G28" s="182"/>
      <c r="H28" s="182"/>
      <c r="I28" s="182"/>
      <c r="J28" s="183"/>
      <c r="K28" s="183"/>
      <c r="L28" s="183"/>
      <c r="M28" s="183"/>
      <c r="N28" s="183"/>
      <c r="O28" s="634"/>
      <c r="P28" s="185">
        <f>IF(Fehlerkontrolle!P24&lt;=$J$16,Fehlerkontrolle!P24,"")</f>
        <v>0</v>
      </c>
      <c r="Q28" s="185" t="str">
        <f>IF(AND(Fehlerkontrolle!P24&gt;=$L$16,Fehlerkontrolle!P24 &lt;=$N$16),Fehlerkontrolle!P24,"")</f>
        <v/>
      </c>
      <c r="R28" s="621" t="str">
        <f>IF(Fehlerkontrolle!P24&gt;=$P$16,Fehlerkontrolle!P24,"")</f>
        <v/>
      </c>
      <c r="S28" s="160"/>
      <c r="T28" s="160"/>
    </row>
    <row r="29" spans="1:20" s="145" customFormat="1" ht="12" customHeight="1">
      <c r="A29" s="158"/>
      <c r="B29" s="653" t="str">
        <f>Fehlerkontrolle!B25</f>
        <v>2.3</v>
      </c>
      <c r="C29" s="650" t="str">
        <f>Fehlerkontrolle!C25</f>
        <v xml:space="preserve">Wird durch technische und organisatorische Vorkehrungen </v>
      </c>
      <c r="D29" s="182"/>
      <c r="E29" s="182"/>
      <c r="F29" s="182"/>
      <c r="G29" s="182"/>
      <c r="H29" s="182"/>
      <c r="I29" s="182"/>
      <c r="J29" s="183"/>
      <c r="K29" s="183"/>
      <c r="L29" s="183"/>
      <c r="M29" s="183"/>
      <c r="N29" s="183"/>
      <c r="O29" s="634"/>
      <c r="P29" s="185">
        <f>IF(Fehlerkontrolle!P25&lt;=$J$16,Fehlerkontrolle!P25,"")</f>
        <v>0</v>
      </c>
      <c r="Q29" s="185" t="str">
        <f>IF(AND(Fehlerkontrolle!P25&gt;=$L$16,Fehlerkontrolle!P25 &lt;=$N$16),Fehlerkontrolle!P25,"")</f>
        <v/>
      </c>
      <c r="R29" s="621" t="str">
        <f>IF(Fehlerkontrolle!P25&gt;=$P$16,Fehlerkontrolle!P25,"")</f>
        <v/>
      </c>
      <c r="S29" s="160"/>
      <c r="T29" s="160"/>
    </row>
    <row r="30" spans="1:20" s="145" customFormat="1" ht="12" customHeight="1">
      <c r="A30" s="158"/>
      <c r="B30" s="653" t="str">
        <f>Fehlerkontrolle!B26</f>
        <v>2.4</v>
      </c>
      <c r="C30" s="650" t="str">
        <f>Fehlerkontrolle!C26</f>
        <v>Enthält die Datenschutzerklärung genaue Angaben</v>
      </c>
      <c r="D30" s="182"/>
      <c r="E30" s="182"/>
      <c r="F30" s="182"/>
      <c r="G30" s="182"/>
      <c r="H30" s="182"/>
      <c r="I30" s="182"/>
      <c r="J30" s="183"/>
      <c r="K30" s="183"/>
      <c r="L30" s="183"/>
      <c r="M30" s="183"/>
      <c r="N30" s="183"/>
      <c r="O30" s="634"/>
      <c r="P30" s="185">
        <f>IF(Fehlerkontrolle!P26&lt;=$J$16,Fehlerkontrolle!P26,"")</f>
        <v>0</v>
      </c>
      <c r="Q30" s="185" t="str">
        <f>IF(AND(Fehlerkontrolle!P26&gt;=$L$16,Fehlerkontrolle!P26 &lt;=$N$16),Fehlerkontrolle!P26,"")</f>
        <v/>
      </c>
      <c r="R30" s="621" t="str">
        <f>IF(Fehlerkontrolle!P26&gt;=$P$16,Fehlerkontrolle!P26,"")</f>
        <v/>
      </c>
      <c r="S30" s="160"/>
      <c r="T30" s="160"/>
    </row>
    <row r="31" spans="1:20" s="145" customFormat="1" ht="12" customHeight="1">
      <c r="A31" s="158"/>
      <c r="B31" s="653" t="str">
        <f>Fehlerkontrolle!B27</f>
        <v>2.5</v>
      </c>
      <c r="C31" s="650" t="str">
        <f>Fehlerkontrolle!C27</f>
        <v>Ist die Datenschutzerklärung über einen Link</v>
      </c>
      <c r="D31" s="182"/>
      <c r="E31" s="182"/>
      <c r="F31" s="182"/>
      <c r="G31" s="182"/>
      <c r="H31" s="182"/>
      <c r="I31" s="182"/>
      <c r="J31" s="183"/>
      <c r="K31" s="183"/>
      <c r="L31" s="183"/>
      <c r="M31" s="183"/>
      <c r="N31" s="183"/>
      <c r="O31" s="634"/>
      <c r="P31" s="185">
        <f>IF(Fehlerkontrolle!P27&lt;=$J$16,Fehlerkontrolle!P27,"")</f>
        <v>0</v>
      </c>
      <c r="Q31" s="185" t="str">
        <f>IF(AND(Fehlerkontrolle!P27&gt;=$L$16,Fehlerkontrolle!P27 &lt;=$N$16),Fehlerkontrolle!P27,"")</f>
        <v/>
      </c>
      <c r="R31" s="621" t="str">
        <f>IF(Fehlerkontrolle!P27&gt;=$P$16,Fehlerkontrolle!P27,"")</f>
        <v/>
      </c>
      <c r="S31" s="160"/>
      <c r="T31" s="160"/>
    </row>
    <row r="32" spans="1:20" s="145" customFormat="1" ht="12" customHeight="1">
      <c r="A32" s="158"/>
      <c r="B32" s="653" t="str">
        <f>Fehlerkontrolle!B28</f>
        <v>2.6</v>
      </c>
      <c r="C32" s="650" t="str">
        <f>Fehlerkontrolle!C28</f>
        <v>Werden Bonitätsprüfungen durchgeführt bzw. Scoring-</v>
      </c>
      <c r="D32" s="182"/>
      <c r="E32" s="182"/>
      <c r="F32" s="182"/>
      <c r="G32" s="182"/>
      <c r="H32" s="182"/>
      <c r="I32" s="182"/>
      <c r="J32" s="183"/>
      <c r="K32" s="183"/>
      <c r="L32" s="183"/>
      <c r="M32" s="183"/>
      <c r="N32" s="183"/>
      <c r="O32" s="634"/>
      <c r="P32" s="185">
        <f>IF(Fehlerkontrolle!P28&lt;=$J$16,Fehlerkontrolle!P28,"")</f>
        <v>0</v>
      </c>
      <c r="Q32" s="185" t="str">
        <f>IF(AND(Fehlerkontrolle!P28&gt;=$L$16,Fehlerkontrolle!P28 &lt;=$N$16),Fehlerkontrolle!P28,"")</f>
        <v/>
      </c>
      <c r="R32" s="621" t="str">
        <f>IF(Fehlerkontrolle!P28&gt;=$P$16,Fehlerkontrolle!P28,"")</f>
        <v/>
      </c>
      <c r="S32" s="160"/>
      <c r="T32" s="160"/>
    </row>
    <row r="33" spans="1:25" s="145" customFormat="1" ht="12" customHeight="1">
      <c r="A33" s="158"/>
      <c r="B33" s="653" t="str">
        <f>Fehlerkontrolle!B29</f>
        <v>2.7</v>
      </c>
      <c r="C33" s="650" t="str">
        <f>Fehlerkontrolle!C29</f>
        <v>Erfolgt die Weitergabe von Kundendaten zu anderen</v>
      </c>
      <c r="D33" s="182"/>
      <c r="E33" s="182"/>
      <c r="F33" s="182"/>
      <c r="G33" s="182"/>
      <c r="H33" s="182"/>
      <c r="I33" s="182"/>
      <c r="J33" s="183"/>
      <c r="K33" s="183"/>
      <c r="L33" s="183"/>
      <c r="M33" s="183"/>
      <c r="N33" s="183"/>
      <c r="O33" s="634"/>
      <c r="P33" s="185">
        <f>IF(Fehlerkontrolle!P29&lt;=$J$16,Fehlerkontrolle!P29,"")</f>
        <v>0</v>
      </c>
      <c r="Q33" s="185" t="str">
        <f>IF(AND(Fehlerkontrolle!P29&gt;=$L$16,Fehlerkontrolle!P29 &lt;=$N$16),Fehlerkontrolle!P29,"")</f>
        <v/>
      </c>
      <c r="R33" s="621" t="str">
        <f>IF(Fehlerkontrolle!P29&gt;=$P$16,Fehlerkontrolle!P29,"")</f>
        <v/>
      </c>
      <c r="S33" s="160"/>
      <c r="T33" s="160"/>
    </row>
    <row r="34" spans="1:25" s="145" customFormat="1" ht="12" customHeight="1">
      <c r="A34" s="158"/>
      <c r="B34" s="653" t="str">
        <f>Fehlerkontrolle!B30</f>
        <v>2.8</v>
      </c>
      <c r="C34" s="650" t="str">
        <f>Fehlerkontrolle!C30</f>
        <v>Werden die Kunden über ihre Rechte auf Auskunft,</v>
      </c>
      <c r="D34" s="182"/>
      <c r="E34" s="182"/>
      <c r="F34" s="182"/>
      <c r="G34" s="182"/>
      <c r="H34" s="182"/>
      <c r="I34" s="182"/>
      <c r="J34" s="183"/>
      <c r="K34" s="183"/>
      <c r="L34" s="183"/>
      <c r="M34" s="183"/>
      <c r="N34" s="183"/>
      <c r="O34" s="634"/>
      <c r="P34" s="185">
        <f>IF(Fehlerkontrolle!P30&lt;=$J$16,Fehlerkontrolle!P30,"")</f>
        <v>0</v>
      </c>
      <c r="Q34" s="185" t="str">
        <f>IF(AND(Fehlerkontrolle!P30&gt;=$L$16,Fehlerkontrolle!P30 &lt;=$N$16),Fehlerkontrolle!P30,"")</f>
        <v/>
      </c>
      <c r="R34" s="621" t="str">
        <f>IF(Fehlerkontrolle!P30&gt;=$P$16,Fehlerkontrolle!P30,"")</f>
        <v/>
      </c>
      <c r="S34" s="160"/>
      <c r="T34" s="160"/>
    </row>
    <row r="35" spans="1:25" s="145" customFormat="1" ht="12" customHeight="1">
      <c r="A35" s="158"/>
      <c r="B35" s="653" t="str">
        <f>Fehlerkontrolle!B31</f>
        <v>2.9</v>
      </c>
      <c r="C35" s="650" t="str">
        <f>Fehlerkontrolle!C31</f>
        <v xml:space="preserve">Wird die verantwortliche Stelle in der </v>
      </c>
      <c r="D35" s="182"/>
      <c r="E35" s="182"/>
      <c r="F35" s="182"/>
      <c r="G35" s="182"/>
      <c r="H35" s="182"/>
      <c r="I35" s="182"/>
      <c r="J35" s="183"/>
      <c r="K35" s="183"/>
      <c r="L35" s="183"/>
      <c r="M35" s="183"/>
      <c r="N35" s="183"/>
      <c r="O35" s="634"/>
      <c r="P35" s="185">
        <f>IF(Fehlerkontrolle!P31&lt;=$J$16,Fehlerkontrolle!P31,"")</f>
        <v>0</v>
      </c>
      <c r="Q35" s="185" t="str">
        <f>IF(AND(Fehlerkontrolle!P31&gt;=$L$16,Fehlerkontrolle!P31 &lt;=$N$16),Fehlerkontrolle!P31,"")</f>
        <v/>
      </c>
      <c r="R35" s="621" t="str">
        <f>IF(Fehlerkontrolle!P31&gt;=$P$16,Fehlerkontrolle!P31,"")</f>
        <v/>
      </c>
      <c r="S35" s="160"/>
      <c r="T35" s="160"/>
    </row>
    <row r="36" spans="1:25" s="145" customFormat="1" ht="12" customHeight="1">
      <c r="A36" s="158"/>
      <c r="B36" s="653" t="str">
        <f>Fehlerkontrolle!B32</f>
        <v>2.10</v>
      </c>
      <c r="C36" s="650" t="str">
        <f>Fehlerkontrolle!C32</f>
        <v>Wird der Datenschutzbeauftragte in der</v>
      </c>
      <c r="D36" s="182"/>
      <c r="E36" s="182"/>
      <c r="F36" s="182"/>
      <c r="G36" s="182"/>
      <c r="H36" s="182"/>
      <c r="I36" s="182"/>
      <c r="J36" s="183"/>
      <c r="K36" s="183"/>
      <c r="L36" s="183"/>
      <c r="M36" s="183"/>
      <c r="N36" s="183"/>
      <c r="O36" s="634"/>
      <c r="P36" s="185">
        <f>IF(Fehlerkontrolle!P32&lt;=$J$16,Fehlerkontrolle!P32,"")</f>
        <v>0</v>
      </c>
      <c r="Q36" s="185" t="str">
        <f>IF(AND(Fehlerkontrolle!P32&gt;=$L$16,Fehlerkontrolle!P32 &lt;=$N$16),Fehlerkontrolle!P32,"")</f>
        <v/>
      </c>
      <c r="R36" s="621" t="str">
        <f>IF(Fehlerkontrolle!P32&gt;=$P$16,Fehlerkontrolle!P32,"")</f>
        <v/>
      </c>
      <c r="S36" s="160"/>
      <c r="T36" s="160"/>
    </row>
    <row r="37" spans="1:25" s="145" customFormat="1" ht="12" customHeight="1">
      <c r="A37" s="158"/>
      <c r="B37" s="653" t="str">
        <f>Fehlerkontrolle!B33</f>
        <v>2.11</v>
      </c>
      <c r="C37" s="650" t="str">
        <f>Fehlerkontrolle!C33</f>
        <v xml:space="preserve">Wird der Grundsatz der Datensparsamkeit </v>
      </c>
      <c r="D37" s="182"/>
      <c r="E37" s="182"/>
      <c r="F37" s="182"/>
      <c r="G37" s="182"/>
      <c r="H37" s="182"/>
      <c r="I37" s="182"/>
      <c r="J37" s="183"/>
      <c r="K37" s="183"/>
      <c r="L37" s="183"/>
      <c r="M37" s="183"/>
      <c r="N37" s="183"/>
      <c r="O37" s="634"/>
      <c r="P37" s="185">
        <f>IF(Fehlerkontrolle!P33&lt;=$J$16,Fehlerkontrolle!P33,"")</f>
        <v>0</v>
      </c>
      <c r="Q37" s="185" t="str">
        <f>IF(AND(Fehlerkontrolle!P33&gt;=$L$16,Fehlerkontrolle!P33 &lt;=$N$16),Fehlerkontrolle!P33,"")</f>
        <v/>
      </c>
      <c r="R37" s="621" t="str">
        <f>IF(Fehlerkontrolle!P33&gt;=$P$16,Fehlerkontrolle!P33,"")</f>
        <v/>
      </c>
      <c r="S37" s="160"/>
      <c r="T37" s="160"/>
    </row>
    <row r="38" spans="1:25" s="145" customFormat="1" ht="12" customHeight="1">
      <c r="A38" s="158"/>
      <c r="B38" s="653" t="str">
        <f>Fehlerkontrolle!B34</f>
        <v>2.12</v>
      </c>
      <c r="C38" s="650" t="str">
        <f>Fehlerkontrolle!C34</f>
        <v>Ist für die Kunden erkennbar, welche Daten zwingend</v>
      </c>
      <c r="D38" s="182"/>
      <c r="E38" s="182"/>
      <c r="F38" s="182"/>
      <c r="G38" s="182"/>
      <c r="H38" s="182"/>
      <c r="I38" s="182"/>
      <c r="J38" s="183"/>
      <c r="K38" s="183"/>
      <c r="L38" s="183"/>
      <c r="M38" s="183"/>
      <c r="N38" s="183"/>
      <c r="O38" s="634"/>
      <c r="P38" s="185">
        <f>IF(Fehlerkontrolle!P34&lt;=$J$16,Fehlerkontrolle!P34,"")</f>
        <v>0</v>
      </c>
      <c r="Q38" s="185" t="str">
        <f>IF(AND(Fehlerkontrolle!P34&gt;=$L$16,Fehlerkontrolle!P34 &lt;=$N$16),Fehlerkontrolle!P34,"")</f>
        <v/>
      </c>
      <c r="R38" s="621" t="str">
        <f>IF(Fehlerkontrolle!P34&gt;=$P$16,Fehlerkontrolle!P34,"")</f>
        <v/>
      </c>
      <c r="S38" s="160"/>
      <c r="T38" s="160"/>
    </row>
    <row r="39" spans="1:25" s="145" customFormat="1" ht="12" customHeight="1">
      <c r="A39" s="158"/>
      <c r="B39" s="653" t="str">
        <f>Fehlerkontrolle!B35</f>
        <v>2.13</v>
      </c>
      <c r="C39" s="650" t="str">
        <f>Fehlerkontrolle!C35</f>
        <v>Wird der Facebook-Like-Button eingesetzt?</v>
      </c>
      <c r="D39" s="182"/>
      <c r="E39" s="182"/>
      <c r="F39" s="182"/>
      <c r="G39" s="182"/>
      <c r="H39" s="182"/>
      <c r="I39" s="182"/>
      <c r="J39" s="183"/>
      <c r="K39" s="183"/>
      <c r="L39" s="183"/>
      <c r="M39" s="183"/>
      <c r="N39" s="183"/>
      <c r="O39" s="634"/>
      <c r="P39" s="185">
        <f>IF(Fehlerkontrolle!P35&lt;=$J$16,Fehlerkontrolle!P35,"")</f>
        <v>0</v>
      </c>
      <c r="Q39" s="185" t="str">
        <f>IF(AND(Fehlerkontrolle!P35&gt;=$L$16,Fehlerkontrolle!P35 &lt;=$N$16),Fehlerkontrolle!P35,"")</f>
        <v/>
      </c>
      <c r="R39" s="621" t="str">
        <f>IF(Fehlerkontrolle!P35&gt;=$P$16,Fehlerkontrolle!P35,"")</f>
        <v/>
      </c>
      <c r="S39" s="160"/>
      <c r="T39" s="160"/>
    </row>
    <row r="40" spans="1:25" s="145" customFormat="1" ht="12" customHeight="1">
      <c r="A40" s="158"/>
      <c r="B40" s="653" t="str">
        <f>Fehlerkontrolle!B36</f>
        <v>2.14</v>
      </c>
      <c r="C40" s="650" t="str">
        <f>Fehlerkontrolle!C36</f>
        <v>Werden Tracking-Technologien eingesetzt?</v>
      </c>
      <c r="D40" s="182"/>
      <c r="E40" s="182"/>
      <c r="F40" s="182"/>
      <c r="G40" s="182"/>
      <c r="H40" s="182"/>
      <c r="I40" s="182"/>
      <c r="J40" s="183"/>
      <c r="K40" s="183"/>
      <c r="L40" s="183"/>
      <c r="M40" s="183"/>
      <c r="N40" s="183"/>
      <c r="O40" s="634"/>
      <c r="P40" s="185">
        <f>IF(Fehlerkontrolle!P36&lt;=$J$16,Fehlerkontrolle!P36,"")</f>
        <v>0</v>
      </c>
      <c r="Q40" s="185" t="str">
        <f>IF(AND(Fehlerkontrolle!P36&gt;=$L$16,Fehlerkontrolle!P36 &lt;=$N$16),Fehlerkontrolle!P36,"")</f>
        <v/>
      </c>
      <c r="R40" s="621" t="str">
        <f>IF(Fehlerkontrolle!P36&gt;=$P$16,Fehlerkontrolle!P36,"")</f>
        <v/>
      </c>
      <c r="S40" s="160"/>
      <c r="T40" s="160"/>
    </row>
    <row r="41" spans="1:25" s="145" customFormat="1" ht="12" customHeight="1">
      <c r="A41" s="158"/>
      <c r="B41" s="652" t="str">
        <f>Fehlerkontrolle!B37</f>
        <v>2.15</v>
      </c>
      <c r="C41" s="647" t="str">
        <f>Fehlerkontrolle!C37</f>
        <v>Eigene individuelle Prüfpunkte</v>
      </c>
      <c r="D41" s="635"/>
      <c r="E41" s="635"/>
      <c r="F41" s="635"/>
      <c r="G41" s="635"/>
      <c r="H41" s="635"/>
      <c r="I41" s="635"/>
      <c r="J41" s="648"/>
      <c r="K41" s="648"/>
      <c r="L41" s="648"/>
      <c r="M41" s="648"/>
      <c r="N41" s="648"/>
      <c r="O41" s="649"/>
      <c r="P41" s="185" t="str">
        <f>IF(Fehlerkontrolle!P37&lt;=$J$16,Fehlerkontrolle!P37,"")</f>
        <v/>
      </c>
      <c r="Q41" s="185" t="str">
        <f>IF(AND(Fehlerkontrolle!P37&gt;=$L$16,Fehlerkontrolle!P37 &lt;=$N$16),Fehlerkontrolle!P37,"")</f>
        <v/>
      </c>
      <c r="R41" s="621" t="str">
        <f>IF(Fehlerkontrolle!P37&gt;=$P$16,Fehlerkontrolle!P37,"")</f>
        <v/>
      </c>
      <c r="S41" s="160"/>
      <c r="T41" s="160"/>
      <c r="U41" s="266"/>
    </row>
    <row r="42" spans="1:25" s="145" customFormat="1" ht="12" customHeight="1">
      <c r="A42" s="158"/>
      <c r="B42" s="638" t="str">
        <f>Fehlerkontrolle!B38</f>
        <v>3.</v>
      </c>
      <c r="C42" s="639" t="str">
        <f>Fehlerkontrolle!C38</f>
        <v>Einwilligungen</v>
      </c>
      <c r="D42" s="437"/>
      <c r="E42" s="437"/>
      <c r="F42" s="437"/>
      <c r="G42" s="437"/>
      <c r="H42" s="437"/>
      <c r="I42" s="437"/>
      <c r="J42" s="442"/>
      <c r="K42" s="442"/>
      <c r="L42" s="442"/>
      <c r="M42" s="442"/>
      <c r="N42" s="442"/>
      <c r="O42" s="641"/>
      <c r="P42" s="440" t="str">
        <f ca="1">IF(AND(Q42&gt;=$B$16,Q42&lt;=$J$16),"niedrig",IF(AND(Q42&gt;=$L$16,Q42&lt;=$N$16),"mittel",IF(AND(Q42&gt;=$P$16,Q42&lt;=$R$16),"hoch"," ")))</f>
        <v xml:space="preserve"> </v>
      </c>
      <c r="Q42" s="441" t="str">
        <f ca="1">IF($A$13,"",Fehlerkontrolle!P38)</f>
        <v/>
      </c>
      <c r="R42" s="620" t="str">
        <f ca="1">IF(AND(Q42&gt;=$B$16,Q42&lt;=$R$16),"%","")</f>
        <v/>
      </c>
      <c r="S42" s="160"/>
      <c r="T42" s="160"/>
      <c r="U42" s="266"/>
      <c r="V42" s="139"/>
      <c r="Y42" s="265"/>
    </row>
    <row r="43" spans="1:25" s="145" customFormat="1">
      <c r="A43" s="90"/>
      <c r="B43" s="651" t="str">
        <f>Fehlerkontrolle!B39</f>
        <v>3.1</v>
      </c>
      <c r="C43" s="654" t="str">
        <f ca="1">IF($A$13,"",Fehlerkontrolle!C39)</f>
        <v/>
      </c>
      <c r="D43" s="644"/>
      <c r="E43" s="644"/>
      <c r="F43" s="644"/>
      <c r="G43" s="644"/>
      <c r="H43" s="644"/>
      <c r="I43" s="644"/>
      <c r="J43" s="645"/>
      <c r="K43" s="645"/>
      <c r="L43" s="645"/>
      <c r="M43" s="645"/>
      <c r="N43" s="645"/>
      <c r="O43" s="646"/>
      <c r="P43" s="185" t="str">
        <f ca="1">IF(AND($A$11,Fehlerkontrolle!P39&lt;=$J$16),Fehlerkontrolle!P39,"")</f>
        <v/>
      </c>
      <c r="Q43" s="185" t="str">
        <f ca="1">IF(AND($A$11,Fehlerkontrolle!P39&gt;=$L$16,Fehlerkontrolle!P39 &lt;=$N$16),Fehlerkontrolle!P39,"")</f>
        <v/>
      </c>
      <c r="R43" s="621" t="str">
        <f ca="1">IF(AND($A$11,Fehlerkontrolle!P39&gt;=$P$16),Fehlerkontrolle!P39,"")</f>
        <v/>
      </c>
      <c r="S43" s="45"/>
      <c r="T43" s="45"/>
    </row>
    <row r="44" spans="1:25" s="145" customFormat="1">
      <c r="A44" s="90"/>
      <c r="B44" s="653" t="str">
        <f>Fehlerkontrolle!B40</f>
        <v>3.2</v>
      </c>
      <c r="C44" s="656" t="str">
        <f ca="1">IF($A$13,"",Fehlerkontrolle!C40)</f>
        <v/>
      </c>
      <c r="D44" s="182"/>
      <c r="E44" s="182"/>
      <c r="F44" s="182"/>
      <c r="G44" s="182"/>
      <c r="H44" s="182"/>
      <c r="I44" s="182"/>
      <c r="J44" s="183"/>
      <c r="K44" s="183"/>
      <c r="L44" s="183"/>
      <c r="M44" s="183"/>
      <c r="N44" s="183"/>
      <c r="O44" s="634"/>
      <c r="P44" s="185" t="str">
        <f ca="1">IF(AND($A$11,Fehlerkontrolle!P40&lt;=$J$16),Fehlerkontrolle!P40,"")</f>
        <v/>
      </c>
      <c r="Q44" s="185" t="str">
        <f ca="1">IF(AND($A$11,Fehlerkontrolle!P40&gt;=$L$16,Fehlerkontrolle!P40 &lt;=$N$16),Fehlerkontrolle!P40,"")</f>
        <v/>
      </c>
      <c r="R44" s="621" t="str">
        <f ca="1">IF(AND($A$11,Fehlerkontrolle!P40&gt;=$P$16),Fehlerkontrolle!P40,"")</f>
        <v/>
      </c>
      <c r="S44" s="45"/>
      <c r="T44" s="45"/>
    </row>
    <row r="45" spans="1:25" s="145" customFormat="1">
      <c r="A45" s="90"/>
      <c r="B45" s="652" t="str">
        <f>Fehlerkontrolle!B41</f>
        <v>3.3</v>
      </c>
      <c r="C45" s="655" t="str">
        <f ca="1">IF($A$13,"",Fehlerkontrolle!C41)</f>
        <v/>
      </c>
      <c r="D45" s="635"/>
      <c r="E45" s="635"/>
      <c r="F45" s="635"/>
      <c r="G45" s="635"/>
      <c r="H45" s="635"/>
      <c r="I45" s="635"/>
      <c r="J45" s="648"/>
      <c r="K45" s="648"/>
      <c r="L45" s="648"/>
      <c r="M45" s="648"/>
      <c r="N45" s="648"/>
      <c r="O45" s="649"/>
      <c r="P45" s="185" t="str">
        <f ca="1">IF(AND($A$11,Fehlerkontrolle!P41&lt;=$J$16),Fehlerkontrolle!P41,"")</f>
        <v/>
      </c>
      <c r="Q45" s="185" t="str">
        <f ca="1">IF(AND($A$11,Fehlerkontrolle!P41&gt;=$L$16,Fehlerkontrolle!P41 &lt;=$N$16),Fehlerkontrolle!P41,"")</f>
        <v/>
      </c>
      <c r="R45" s="621" t="str">
        <f ca="1">IF(AND($A$11,Fehlerkontrolle!P41&gt;=$P$16),Fehlerkontrolle!P41,"")</f>
        <v/>
      </c>
      <c r="S45" s="45"/>
      <c r="T45" s="45"/>
    </row>
    <row r="46" spans="1:25" s="145" customFormat="1">
      <c r="A46" s="90"/>
      <c r="B46" s="638" t="str">
        <f>Fehlerkontrolle!B42</f>
        <v>4.</v>
      </c>
      <c r="C46" s="639" t="str">
        <f>Fehlerkontrolle!C42</f>
        <v>Einwilligungen von Mitarbeitern</v>
      </c>
      <c r="D46" s="437"/>
      <c r="E46" s="437"/>
      <c r="F46" s="437"/>
      <c r="G46" s="437"/>
      <c r="H46" s="437"/>
      <c r="I46" s="437"/>
      <c r="J46" s="442"/>
      <c r="K46" s="442"/>
      <c r="L46" s="442"/>
      <c r="M46" s="442"/>
      <c r="N46" s="442"/>
      <c r="O46" s="641"/>
      <c r="P46" s="440" t="str">
        <f ca="1">IF(AND(Q46&gt;=$B$16,Q46&lt;=$J$16),"niedrig",IF(AND(Q46&gt;=$L$16,Q46&lt;=$N$16),"mittel",IF(AND(Q46&gt;=$P$16,Q46&lt;=$R$16),"hoch"," ")))</f>
        <v xml:space="preserve"> </v>
      </c>
      <c r="Q46" s="441" t="str">
        <f ca="1">IF($A$13,"",Fehlerkontrolle!P42)</f>
        <v/>
      </c>
      <c r="R46" s="620" t="str">
        <f ca="1">IF(AND(Q46&gt;=$B$16,Q46&lt;=$R$16),"%","")</f>
        <v/>
      </c>
      <c r="S46" s="45"/>
      <c r="T46" s="45"/>
    </row>
    <row r="47" spans="1:25" s="145" customFormat="1">
      <c r="A47" s="90"/>
      <c r="B47" s="651" t="str">
        <f>Fehlerkontrolle!B43</f>
        <v>4.1</v>
      </c>
      <c r="C47" s="654" t="str">
        <f ca="1">IF($A$13,"",Fehlerkontrolle!C43)</f>
        <v/>
      </c>
      <c r="D47" s="644"/>
      <c r="E47" s="644"/>
      <c r="F47" s="644"/>
      <c r="G47" s="644"/>
      <c r="H47" s="644"/>
      <c r="I47" s="644"/>
      <c r="J47" s="645"/>
      <c r="K47" s="645"/>
      <c r="L47" s="645"/>
      <c r="M47" s="645"/>
      <c r="N47" s="645"/>
      <c r="O47" s="646"/>
      <c r="P47" s="185" t="str">
        <f ca="1">IF(AND($A$11,Fehlerkontrolle!P43&lt;=$J$16),Fehlerkontrolle!P43,"")</f>
        <v/>
      </c>
      <c r="Q47" s="185" t="str">
        <f ca="1">IF(AND($A$11,Fehlerkontrolle!P43&gt;=$L$16,Fehlerkontrolle!P43 &lt;=$N$16),Fehlerkontrolle!P43,"")</f>
        <v/>
      </c>
      <c r="R47" s="621" t="str">
        <f ca="1">IF(AND($A$11,Fehlerkontrolle!P43&gt;=$P$16),Fehlerkontrolle!P43,"")</f>
        <v/>
      </c>
      <c r="S47" s="45"/>
      <c r="T47" s="45"/>
    </row>
    <row r="48" spans="1:25" s="145" customFormat="1">
      <c r="A48" s="90"/>
      <c r="B48" s="653" t="str">
        <f>Fehlerkontrolle!B44</f>
        <v>4.2</v>
      </c>
      <c r="C48" s="656" t="str">
        <f ca="1">IF($A$13,"",Fehlerkontrolle!C44)</f>
        <v/>
      </c>
      <c r="D48" s="182"/>
      <c r="E48" s="182"/>
      <c r="F48" s="182"/>
      <c r="G48" s="182"/>
      <c r="H48" s="182"/>
      <c r="I48" s="182"/>
      <c r="J48" s="183"/>
      <c r="K48" s="183"/>
      <c r="L48" s="183"/>
      <c r="M48" s="183"/>
      <c r="N48" s="183"/>
      <c r="O48" s="634"/>
      <c r="P48" s="185" t="str">
        <f ca="1">IF(AND($A$11,Fehlerkontrolle!P44&lt;=$J$16),Fehlerkontrolle!P44,"")</f>
        <v/>
      </c>
      <c r="Q48" s="185" t="str">
        <f ca="1">IF(AND($A$11,Fehlerkontrolle!P44&gt;=$L$16,Fehlerkontrolle!P44 &lt;=$N$16),Fehlerkontrolle!P44,"")</f>
        <v/>
      </c>
      <c r="R48" s="621" t="str">
        <f ca="1">IF(AND($A$11,Fehlerkontrolle!P44&gt;=$P$16),Fehlerkontrolle!P44,"")</f>
        <v/>
      </c>
      <c r="S48" s="45"/>
      <c r="T48" s="45"/>
    </row>
    <row r="49" spans="1:20" s="145" customFormat="1">
      <c r="A49" s="90"/>
      <c r="B49" s="653" t="str">
        <f>Fehlerkontrolle!B45</f>
        <v>4.3</v>
      </c>
      <c r="C49" s="656" t="str">
        <f ca="1">IF($A$13,"",Fehlerkontrolle!C45)</f>
        <v/>
      </c>
      <c r="D49" s="182"/>
      <c r="E49" s="182"/>
      <c r="F49" s="182"/>
      <c r="G49" s="182"/>
      <c r="H49" s="182"/>
      <c r="I49" s="182"/>
      <c r="J49" s="183"/>
      <c r="K49" s="183"/>
      <c r="L49" s="183"/>
      <c r="M49" s="183"/>
      <c r="N49" s="183"/>
      <c r="O49" s="634"/>
      <c r="P49" s="185" t="str">
        <f ca="1">IF(AND($A$11,Fehlerkontrolle!P45&lt;=$J$16),Fehlerkontrolle!P45,"")</f>
        <v/>
      </c>
      <c r="Q49" s="185" t="str">
        <f ca="1">IF(AND($A$11,Fehlerkontrolle!P45&gt;=$L$16,Fehlerkontrolle!P45 &lt;=$N$16),Fehlerkontrolle!P45,"")</f>
        <v/>
      </c>
      <c r="R49" s="621" t="str">
        <f ca="1">IF(AND($A$11,Fehlerkontrolle!P45&gt;=$P$16),Fehlerkontrolle!P45,"")</f>
        <v/>
      </c>
      <c r="S49" s="45"/>
      <c r="T49" s="45"/>
    </row>
    <row r="50" spans="1:20" s="145" customFormat="1">
      <c r="A50" s="90"/>
      <c r="B50" s="653" t="str">
        <f>Fehlerkontrolle!B46</f>
        <v>4.4</v>
      </c>
      <c r="C50" s="656" t="str">
        <f ca="1">IF($A$13,"",Fehlerkontrolle!C46)</f>
        <v/>
      </c>
      <c r="D50" s="182"/>
      <c r="E50" s="182"/>
      <c r="F50" s="182"/>
      <c r="G50" s="182"/>
      <c r="H50" s="182"/>
      <c r="I50" s="182"/>
      <c r="J50" s="183"/>
      <c r="K50" s="183"/>
      <c r="L50" s="183"/>
      <c r="M50" s="183"/>
      <c r="N50" s="183"/>
      <c r="O50" s="634"/>
      <c r="P50" s="185" t="str">
        <f ca="1">IF(AND($A$11,Fehlerkontrolle!P46&lt;=$J$16),Fehlerkontrolle!P46,"")</f>
        <v/>
      </c>
      <c r="Q50" s="185" t="str">
        <f ca="1">IF(AND($A$11,Fehlerkontrolle!P46&gt;=$L$16,Fehlerkontrolle!P46 &lt;=$N$16),Fehlerkontrolle!P46,"")</f>
        <v/>
      </c>
      <c r="R50" s="621" t="str">
        <f ca="1">IF(AND($A$11,Fehlerkontrolle!P46&gt;=$P$16),Fehlerkontrolle!P46,"")</f>
        <v/>
      </c>
      <c r="S50" s="45"/>
      <c r="T50" s="45"/>
    </row>
    <row r="51" spans="1:20" s="145" customFormat="1">
      <c r="A51" s="90"/>
      <c r="B51" s="653" t="str">
        <f>Fehlerkontrolle!B47</f>
        <v>4.5</v>
      </c>
      <c r="C51" s="656" t="str">
        <f ca="1">IF($A$13,"",Fehlerkontrolle!C47)</f>
        <v/>
      </c>
      <c r="D51" s="182"/>
      <c r="E51" s="182"/>
      <c r="F51" s="182"/>
      <c r="G51" s="182"/>
      <c r="H51" s="182"/>
      <c r="I51" s="182"/>
      <c r="J51" s="183"/>
      <c r="K51" s="183"/>
      <c r="L51" s="183"/>
      <c r="M51" s="183"/>
      <c r="N51" s="183"/>
      <c r="O51" s="634"/>
      <c r="P51" s="185" t="str">
        <f ca="1">IF(AND($A$11,Fehlerkontrolle!P47&lt;=$J$16),Fehlerkontrolle!P47,"")</f>
        <v/>
      </c>
      <c r="Q51" s="185" t="str">
        <f ca="1">IF(AND($A$11,Fehlerkontrolle!P47&gt;=$L$16,Fehlerkontrolle!P47 &lt;=$N$16),Fehlerkontrolle!P47,"")</f>
        <v/>
      </c>
      <c r="R51" s="621" t="str">
        <f ca="1">IF(AND($A$11,Fehlerkontrolle!P47&gt;=$P$16),Fehlerkontrolle!P47,"")</f>
        <v/>
      </c>
      <c r="S51" s="45"/>
      <c r="T51" s="45"/>
    </row>
    <row r="52" spans="1:20" s="145" customFormat="1">
      <c r="A52" s="90"/>
      <c r="B52" s="652" t="str">
        <f>Fehlerkontrolle!B48</f>
        <v>4.6</v>
      </c>
      <c r="C52" s="655" t="str">
        <f ca="1">IF($A$13,"",Fehlerkontrolle!C48)</f>
        <v/>
      </c>
      <c r="D52" s="635"/>
      <c r="E52" s="635"/>
      <c r="F52" s="635"/>
      <c r="G52" s="635"/>
      <c r="H52" s="635"/>
      <c r="I52" s="635"/>
      <c r="J52" s="648"/>
      <c r="K52" s="648"/>
      <c r="L52" s="648"/>
      <c r="M52" s="648"/>
      <c r="N52" s="648"/>
      <c r="O52" s="649"/>
      <c r="P52" s="185" t="str">
        <f ca="1">IF(AND($A$11,Fehlerkontrolle!P48&lt;=$J$16),Fehlerkontrolle!P48,"")</f>
        <v/>
      </c>
      <c r="Q52" s="185" t="str">
        <f ca="1">IF(AND($A$11,Fehlerkontrolle!P48&gt;=$L$16,Fehlerkontrolle!P48 &lt;=$N$16),Fehlerkontrolle!P48,"")</f>
        <v/>
      </c>
      <c r="R52" s="621" t="str">
        <f ca="1">IF(AND($A$11,Fehlerkontrolle!P48&gt;=$P$16),Fehlerkontrolle!P48,"")</f>
        <v/>
      </c>
      <c r="S52" s="45"/>
      <c r="T52" s="45"/>
    </row>
    <row r="53" spans="1:20" s="145" customFormat="1">
      <c r="A53" s="90"/>
      <c r="B53" s="638" t="str">
        <f>Fehlerkontrolle!B49</f>
        <v>5.</v>
      </c>
      <c r="C53" s="639" t="str">
        <f>Fehlerkontrolle!C49</f>
        <v>Website ‒ Sicherheit</v>
      </c>
      <c r="D53" s="437"/>
      <c r="E53" s="437"/>
      <c r="F53" s="437"/>
      <c r="G53" s="437"/>
      <c r="H53" s="437"/>
      <c r="I53" s="437"/>
      <c r="J53" s="442"/>
      <c r="K53" s="442"/>
      <c r="L53" s="442"/>
      <c r="M53" s="442"/>
      <c r="N53" s="442"/>
      <c r="O53" s="641"/>
      <c r="P53" s="440" t="str">
        <f ca="1">IF(AND(Q53&gt;=$B$16,Q53&lt;=$J$16),"niedrig",IF(AND(Q53&gt;=$L$16,Q53&lt;=$N$16),"mittel",IF(AND(Q53&gt;=$P$16,Q53&lt;=$R$16),"hoch"," ")))</f>
        <v xml:space="preserve"> </v>
      </c>
      <c r="Q53" s="441" t="str">
        <f ca="1">IF($A$13,"",Fehlerkontrolle!P49)</f>
        <v/>
      </c>
      <c r="R53" s="620" t="str">
        <f ca="1">IF(AND(Q53&gt;=$B$16,Q53&lt;=$R$16),"%","")</f>
        <v/>
      </c>
      <c r="S53" s="45"/>
      <c r="T53" s="45"/>
    </row>
    <row r="54" spans="1:20" s="145" customFormat="1">
      <c r="A54" s="90"/>
      <c r="B54" s="651" t="str">
        <f>Fehlerkontrolle!B50</f>
        <v>5.1</v>
      </c>
      <c r="C54" s="654" t="str">
        <f ca="1">IF($A$13,"",Fehlerkontrolle!C50)</f>
        <v/>
      </c>
      <c r="D54" s="644"/>
      <c r="E54" s="644"/>
      <c r="F54" s="644"/>
      <c r="G54" s="644"/>
      <c r="H54" s="644"/>
      <c r="I54" s="644"/>
      <c r="J54" s="645"/>
      <c r="K54" s="645"/>
      <c r="L54" s="645"/>
      <c r="M54" s="645"/>
      <c r="N54" s="645"/>
      <c r="O54" s="646"/>
      <c r="P54" s="185" t="str">
        <f ca="1">IF(AND($A$11,Fehlerkontrolle!P50&lt;=$J$16),Fehlerkontrolle!P50,"")</f>
        <v/>
      </c>
      <c r="Q54" s="185" t="str">
        <f ca="1">IF(AND($A$11,Fehlerkontrolle!P50&gt;=$L$16,Fehlerkontrolle!P50 &lt;=$N$16),Fehlerkontrolle!P50,"")</f>
        <v/>
      </c>
      <c r="R54" s="621" t="str">
        <f ca="1">IF(AND($A$11,Fehlerkontrolle!P50&gt;=$P$16),Fehlerkontrolle!P50,"")</f>
        <v/>
      </c>
      <c r="S54" s="45"/>
      <c r="T54" s="45"/>
    </row>
    <row r="55" spans="1:20" s="145" customFormat="1">
      <c r="A55" s="90"/>
      <c r="B55" s="653" t="str">
        <f>Fehlerkontrolle!B51</f>
        <v>5.2</v>
      </c>
      <c r="C55" s="656" t="str">
        <f ca="1">IF($A$13,"",Fehlerkontrolle!C51)</f>
        <v/>
      </c>
      <c r="D55" s="182"/>
      <c r="E55" s="182"/>
      <c r="F55" s="182"/>
      <c r="G55" s="182"/>
      <c r="H55" s="182"/>
      <c r="I55" s="182"/>
      <c r="J55" s="183"/>
      <c r="K55" s="183"/>
      <c r="L55" s="183"/>
      <c r="M55" s="183"/>
      <c r="N55" s="183"/>
      <c r="O55" s="634"/>
      <c r="P55" s="185" t="str">
        <f ca="1">IF(AND($A$11,Fehlerkontrolle!P51&lt;=$J$16),Fehlerkontrolle!P51,"")</f>
        <v/>
      </c>
      <c r="Q55" s="185" t="str">
        <f ca="1">IF(AND($A$11,Fehlerkontrolle!P51&gt;=$L$16,Fehlerkontrolle!P51 &lt;=$N$16),Fehlerkontrolle!P51,"")</f>
        <v/>
      </c>
      <c r="R55" s="621" t="str">
        <f ca="1">IF(AND($A$11,Fehlerkontrolle!P51&gt;=$P$16),Fehlerkontrolle!P51,"")</f>
        <v/>
      </c>
      <c r="S55" s="45"/>
      <c r="T55" s="45"/>
    </row>
    <row r="56" spans="1:20" s="145" customFormat="1">
      <c r="A56" s="90"/>
      <c r="B56" s="653" t="str">
        <f>Fehlerkontrolle!B52</f>
        <v>5.3</v>
      </c>
      <c r="C56" s="656" t="str">
        <f ca="1">IF($A$13,"",Fehlerkontrolle!C52)</f>
        <v/>
      </c>
      <c r="D56" s="182"/>
      <c r="E56" s="182"/>
      <c r="F56" s="182"/>
      <c r="G56" s="182"/>
      <c r="H56" s="182"/>
      <c r="I56" s="182"/>
      <c r="J56" s="183"/>
      <c r="K56" s="183"/>
      <c r="L56" s="183"/>
      <c r="M56" s="183"/>
      <c r="N56" s="183"/>
      <c r="O56" s="634"/>
      <c r="P56" s="185" t="str">
        <f ca="1">IF(AND($A$11,Fehlerkontrolle!P52&lt;=$J$16),Fehlerkontrolle!P52,"")</f>
        <v/>
      </c>
      <c r="Q56" s="185" t="str">
        <f ca="1">IF(AND($A$11,Fehlerkontrolle!P52&gt;=$L$16,Fehlerkontrolle!P52 &lt;=$N$16),Fehlerkontrolle!P52,"")</f>
        <v/>
      </c>
      <c r="R56" s="621" t="str">
        <f ca="1">IF(AND($A$11,Fehlerkontrolle!P52&gt;=$P$16),Fehlerkontrolle!P52,"")</f>
        <v/>
      </c>
      <c r="S56" s="45"/>
      <c r="T56" s="45"/>
    </row>
    <row r="57" spans="1:20" s="145" customFormat="1">
      <c r="A57" s="90"/>
      <c r="B57" s="653" t="str">
        <f>Fehlerkontrolle!B53</f>
        <v>5.4</v>
      </c>
      <c r="C57" s="656" t="str">
        <f ca="1">IF($A$13,"",Fehlerkontrolle!C53)</f>
        <v/>
      </c>
      <c r="D57" s="182"/>
      <c r="E57" s="182"/>
      <c r="F57" s="182"/>
      <c r="G57" s="182"/>
      <c r="H57" s="182"/>
      <c r="I57" s="182"/>
      <c r="J57" s="183"/>
      <c r="K57" s="183"/>
      <c r="L57" s="183"/>
      <c r="M57" s="183"/>
      <c r="N57" s="183"/>
      <c r="O57" s="634"/>
      <c r="P57" s="185" t="str">
        <f ca="1">IF(AND($A$11,Fehlerkontrolle!P53&lt;=$J$16),Fehlerkontrolle!P53,"")</f>
        <v/>
      </c>
      <c r="Q57" s="185" t="str">
        <f ca="1">IF(AND($A$11,Fehlerkontrolle!P53&gt;=$L$16,Fehlerkontrolle!P53 &lt;=$N$16),Fehlerkontrolle!P53,"")</f>
        <v/>
      </c>
      <c r="R57" s="621" t="str">
        <f ca="1">IF(AND($A$11,Fehlerkontrolle!P53&gt;=$P$16),Fehlerkontrolle!P53,"")</f>
        <v/>
      </c>
      <c r="S57" s="45"/>
      <c r="T57" s="45"/>
    </row>
    <row r="58" spans="1:20" s="145" customFormat="1">
      <c r="A58" s="90"/>
      <c r="B58" s="653" t="str">
        <f>Fehlerkontrolle!B54</f>
        <v>5.5</v>
      </c>
      <c r="C58" s="656" t="str">
        <f ca="1">IF($A$13,"",Fehlerkontrolle!C54)</f>
        <v/>
      </c>
      <c r="D58" s="182"/>
      <c r="E58" s="182"/>
      <c r="F58" s="182"/>
      <c r="G58" s="182"/>
      <c r="H58" s="182"/>
      <c r="I58" s="182"/>
      <c r="J58" s="183"/>
      <c r="K58" s="183"/>
      <c r="L58" s="183"/>
      <c r="M58" s="183"/>
      <c r="N58" s="183"/>
      <c r="O58" s="634"/>
      <c r="P58" s="185" t="str">
        <f ca="1">IF(AND($A$11,Fehlerkontrolle!P54&lt;=$J$16),Fehlerkontrolle!P54,"")</f>
        <v/>
      </c>
      <c r="Q58" s="185" t="str">
        <f ca="1">IF(AND($A$11,Fehlerkontrolle!P54&gt;=$L$16,Fehlerkontrolle!P54 &lt;=$N$16),Fehlerkontrolle!P54,"")</f>
        <v/>
      </c>
      <c r="R58" s="621" t="str">
        <f ca="1">IF(AND($A$11,Fehlerkontrolle!P54&gt;=$P$16),Fehlerkontrolle!P54,"")</f>
        <v/>
      </c>
      <c r="S58" s="45"/>
      <c r="T58" s="45"/>
    </row>
    <row r="59" spans="1:20" s="145" customFormat="1">
      <c r="A59" s="90"/>
      <c r="B59" s="653" t="str">
        <f>Fehlerkontrolle!B55</f>
        <v>5.6</v>
      </c>
      <c r="C59" s="656" t="str">
        <f ca="1">IF($A$13,"",Fehlerkontrolle!C55)</f>
        <v/>
      </c>
      <c r="D59" s="182"/>
      <c r="E59" s="182"/>
      <c r="F59" s="182"/>
      <c r="G59" s="182"/>
      <c r="H59" s="182"/>
      <c r="I59" s="182"/>
      <c r="J59" s="183"/>
      <c r="K59" s="183"/>
      <c r="L59" s="183"/>
      <c r="M59" s="183"/>
      <c r="N59" s="183"/>
      <c r="O59" s="634"/>
      <c r="P59" s="185" t="str">
        <f ca="1">IF(AND($A$11,Fehlerkontrolle!P55&lt;=$J$16),Fehlerkontrolle!P55,"")</f>
        <v/>
      </c>
      <c r="Q59" s="185" t="str">
        <f ca="1">IF(AND($A$11,Fehlerkontrolle!P55&gt;=$L$16,Fehlerkontrolle!P55 &lt;=$N$16),Fehlerkontrolle!P55,"")</f>
        <v/>
      </c>
      <c r="R59" s="621" t="str">
        <f ca="1">IF(AND($A$11,Fehlerkontrolle!P55&gt;=$P$16),Fehlerkontrolle!P55,"")</f>
        <v/>
      </c>
      <c r="S59" s="45"/>
      <c r="T59" s="45"/>
    </row>
    <row r="60" spans="1:20" s="145" customFormat="1">
      <c r="A60" s="90"/>
      <c r="B60" s="653" t="str">
        <f>Fehlerkontrolle!B56</f>
        <v>5.7</v>
      </c>
      <c r="C60" s="656" t="str">
        <f ca="1">IF($A$13,"",Fehlerkontrolle!C56)</f>
        <v/>
      </c>
      <c r="D60" s="182"/>
      <c r="E60" s="182"/>
      <c r="F60" s="182"/>
      <c r="G60" s="182"/>
      <c r="H60" s="182"/>
      <c r="I60" s="182"/>
      <c r="J60" s="183"/>
      <c r="K60" s="183"/>
      <c r="L60" s="183"/>
      <c r="M60" s="183"/>
      <c r="N60" s="183"/>
      <c r="O60" s="634"/>
      <c r="P60" s="185" t="str">
        <f ca="1">IF(AND($A$11,Fehlerkontrolle!P56&lt;=$J$16),Fehlerkontrolle!P56,"")</f>
        <v/>
      </c>
      <c r="Q60" s="185" t="str">
        <f ca="1">IF(AND($A$11,Fehlerkontrolle!P56&gt;=$L$16,Fehlerkontrolle!P56 &lt;=$N$16),Fehlerkontrolle!P56,"")</f>
        <v/>
      </c>
      <c r="R60" s="621" t="str">
        <f ca="1">IF(AND($A$11,Fehlerkontrolle!P56&gt;=$P$16),Fehlerkontrolle!P56,"")</f>
        <v/>
      </c>
      <c r="S60" s="45"/>
      <c r="T60" s="45"/>
    </row>
    <row r="61" spans="1:20" s="145" customFormat="1">
      <c r="A61" s="90"/>
      <c r="B61" s="653" t="str">
        <f>Fehlerkontrolle!B57</f>
        <v>5.8</v>
      </c>
      <c r="C61" s="656" t="str">
        <f ca="1">IF($A$13,"",Fehlerkontrolle!C57)</f>
        <v/>
      </c>
      <c r="D61" s="182"/>
      <c r="E61" s="182"/>
      <c r="F61" s="182"/>
      <c r="G61" s="182"/>
      <c r="H61" s="182"/>
      <c r="I61" s="182"/>
      <c r="J61" s="183"/>
      <c r="K61" s="183"/>
      <c r="L61" s="183"/>
      <c r="M61" s="183"/>
      <c r="N61" s="183"/>
      <c r="O61" s="634"/>
      <c r="P61" s="185" t="str">
        <f ca="1">IF(AND($A$11,Fehlerkontrolle!P57&lt;=$J$16),Fehlerkontrolle!P57,"")</f>
        <v/>
      </c>
      <c r="Q61" s="185" t="str">
        <f ca="1">IF(AND($A$11,Fehlerkontrolle!P57&gt;=$L$16,Fehlerkontrolle!P57 &lt;=$N$16),Fehlerkontrolle!P57,"")</f>
        <v/>
      </c>
      <c r="R61" s="621" t="str">
        <f ca="1">IF(AND($A$11,Fehlerkontrolle!P57&gt;=$P$16),Fehlerkontrolle!P57,"")</f>
        <v/>
      </c>
      <c r="S61" s="45"/>
      <c r="T61" s="45"/>
    </row>
    <row r="62" spans="1:20" s="145" customFormat="1">
      <c r="A62" s="90"/>
      <c r="B62" s="653" t="str">
        <f>Fehlerkontrolle!B58</f>
        <v>5.9</v>
      </c>
      <c r="C62" s="656" t="str">
        <f ca="1">IF($A$13,"",Fehlerkontrolle!C58)</f>
        <v/>
      </c>
      <c r="D62" s="182"/>
      <c r="E62" s="182"/>
      <c r="F62" s="182"/>
      <c r="G62" s="182"/>
      <c r="H62" s="182"/>
      <c r="I62" s="182"/>
      <c r="J62" s="183"/>
      <c r="K62" s="183"/>
      <c r="L62" s="183"/>
      <c r="M62" s="183"/>
      <c r="N62" s="183"/>
      <c r="O62" s="634"/>
      <c r="P62" s="185" t="str">
        <f ca="1">IF(AND($A$11,Fehlerkontrolle!P58&lt;=$J$16),Fehlerkontrolle!P58,"")</f>
        <v/>
      </c>
      <c r="Q62" s="185" t="str">
        <f ca="1">IF(AND($A$11,Fehlerkontrolle!P58&gt;=$L$16,Fehlerkontrolle!P58 &lt;=$N$16),Fehlerkontrolle!P58,"")</f>
        <v/>
      </c>
      <c r="R62" s="621" t="str">
        <f ca="1">IF(AND($A$11,Fehlerkontrolle!P58&gt;=$P$16),Fehlerkontrolle!P58,"")</f>
        <v/>
      </c>
      <c r="S62" s="45"/>
      <c r="T62" s="45"/>
    </row>
    <row r="63" spans="1:20" s="145" customFormat="1">
      <c r="A63" s="90"/>
      <c r="B63" s="653" t="str">
        <f>Fehlerkontrolle!B59</f>
        <v>5.10</v>
      </c>
      <c r="C63" s="656" t="str">
        <f ca="1">IF($A$13,"",Fehlerkontrolle!C59)</f>
        <v/>
      </c>
      <c r="D63" s="182"/>
      <c r="E63" s="182"/>
      <c r="F63" s="182"/>
      <c r="G63" s="182"/>
      <c r="H63" s="182"/>
      <c r="I63" s="182"/>
      <c r="J63" s="183"/>
      <c r="K63" s="183"/>
      <c r="L63" s="183"/>
      <c r="M63" s="183"/>
      <c r="N63" s="183"/>
      <c r="O63" s="634"/>
      <c r="P63" s="185" t="str">
        <f ca="1">IF(AND($A$11,Fehlerkontrolle!P59&lt;=$J$16),Fehlerkontrolle!P59,"")</f>
        <v/>
      </c>
      <c r="Q63" s="185" t="str">
        <f ca="1">IF(AND($A$11,Fehlerkontrolle!P59&gt;=$L$16,Fehlerkontrolle!P59 &lt;=$N$16),Fehlerkontrolle!P59,"")</f>
        <v/>
      </c>
      <c r="R63" s="621" t="str">
        <f ca="1">IF(AND($A$11,Fehlerkontrolle!P59&gt;=$P$16),Fehlerkontrolle!P59,"")</f>
        <v/>
      </c>
      <c r="S63" s="45"/>
      <c r="T63" s="45"/>
    </row>
    <row r="64" spans="1:20" s="145" customFormat="1">
      <c r="A64" s="90"/>
      <c r="B64" s="653" t="str">
        <f>Fehlerkontrolle!B60</f>
        <v>5.11</v>
      </c>
      <c r="C64" s="656" t="str">
        <f ca="1">IF($A$13,"",Fehlerkontrolle!C60)</f>
        <v/>
      </c>
      <c r="D64" s="182"/>
      <c r="E64" s="182"/>
      <c r="F64" s="182"/>
      <c r="G64" s="182"/>
      <c r="H64" s="182"/>
      <c r="I64" s="182"/>
      <c r="J64" s="183"/>
      <c r="K64" s="183"/>
      <c r="L64" s="183"/>
      <c r="M64" s="183"/>
      <c r="N64" s="183"/>
      <c r="O64" s="634"/>
      <c r="P64" s="185" t="str">
        <f ca="1">IF(AND($A$11,Fehlerkontrolle!P60&lt;=$J$16),Fehlerkontrolle!P60,"")</f>
        <v/>
      </c>
      <c r="Q64" s="185" t="str">
        <f ca="1">IF(AND($A$11,Fehlerkontrolle!P60&gt;=$L$16,Fehlerkontrolle!P60 &lt;=$N$16),Fehlerkontrolle!P60,"")</f>
        <v/>
      </c>
      <c r="R64" s="621" t="str">
        <f ca="1">IF(AND($A$11,Fehlerkontrolle!P60&gt;=$P$16),Fehlerkontrolle!P60,"")</f>
        <v/>
      </c>
      <c r="S64" s="45"/>
      <c r="T64" s="45"/>
    </row>
    <row r="65" spans="1:20" s="145" customFormat="1">
      <c r="A65" s="90"/>
      <c r="B65" s="652" t="str">
        <f>Fehlerkontrolle!B61</f>
        <v>5.12</v>
      </c>
      <c r="C65" s="655" t="str">
        <f ca="1">IF($A$13,"",Fehlerkontrolle!C61)</f>
        <v/>
      </c>
      <c r="D65" s="635"/>
      <c r="E65" s="635"/>
      <c r="F65" s="635"/>
      <c r="G65" s="635"/>
      <c r="H65" s="635"/>
      <c r="I65" s="635"/>
      <c r="J65" s="648"/>
      <c r="K65" s="648"/>
      <c r="L65" s="648"/>
      <c r="M65" s="648"/>
      <c r="N65" s="648"/>
      <c r="O65" s="649"/>
      <c r="P65" s="185" t="str">
        <f ca="1">IF(AND($A$11,Fehlerkontrolle!P61&lt;=$J$16),Fehlerkontrolle!P61,"")</f>
        <v/>
      </c>
      <c r="Q65" s="185" t="str">
        <f ca="1">IF(AND($A$11,Fehlerkontrolle!P61&gt;=$L$16,Fehlerkontrolle!P61 &lt;=$N$16),Fehlerkontrolle!P61,"")</f>
        <v/>
      </c>
      <c r="R65" s="621" t="str">
        <f ca="1">IF(AND($A$11,Fehlerkontrolle!P61&gt;=$P$16),Fehlerkontrolle!P61,"")</f>
        <v/>
      </c>
      <c r="S65" s="45"/>
      <c r="T65" s="45"/>
    </row>
    <row r="66" spans="1:20" s="145" customFormat="1">
      <c r="A66" s="90"/>
      <c r="B66" s="638" t="str">
        <f>Fehlerkontrolle!B62</f>
        <v>6.</v>
      </c>
      <c r="C66" s="639" t="str">
        <f>Fehlerkontrolle!C62</f>
        <v>Webtools ‒ Gefällt-mir-Button ‒ Webanalysetools</v>
      </c>
      <c r="D66" s="437"/>
      <c r="E66" s="437"/>
      <c r="F66" s="437"/>
      <c r="G66" s="437"/>
      <c r="H66" s="437"/>
      <c r="I66" s="437"/>
      <c r="J66" s="442"/>
      <c r="K66" s="442"/>
      <c r="L66" s="442"/>
      <c r="M66" s="442"/>
      <c r="N66" s="442"/>
      <c r="O66" s="641"/>
      <c r="P66" s="440" t="str">
        <f ca="1">IF(AND(Q66&gt;=$B$16,Q66&lt;=$J$16),"niedrig",IF(AND(Q66&gt;=$L$16,Q66&lt;=$N$16),"mittel",IF(AND(Q66&gt;=$P$16,Q66&lt;=$R$16),"hoch"," ")))</f>
        <v xml:space="preserve"> </v>
      </c>
      <c r="Q66" s="441" t="str">
        <f ca="1">IF($A$13,"",Fehlerkontrolle!P62)</f>
        <v/>
      </c>
      <c r="R66" s="620" t="str">
        <f ca="1">IF(AND(Q66&gt;=$B$16,Q66&lt;=$R$16),"%","")</f>
        <v/>
      </c>
      <c r="S66" s="45"/>
      <c r="T66" s="45"/>
    </row>
    <row r="67" spans="1:20" s="145" customFormat="1">
      <c r="A67" s="90"/>
      <c r="B67" s="651" t="str">
        <f>Fehlerkontrolle!B63</f>
        <v>6.1</v>
      </c>
      <c r="C67" s="654" t="str">
        <f ca="1">IF($A$13,"",Fehlerkontrolle!C63)</f>
        <v/>
      </c>
      <c r="D67" s="644"/>
      <c r="E67" s="644"/>
      <c r="F67" s="644"/>
      <c r="G67" s="644"/>
      <c r="H67" s="644"/>
      <c r="I67" s="644"/>
      <c r="J67" s="645"/>
      <c r="K67" s="645"/>
      <c r="L67" s="645"/>
      <c r="M67" s="645"/>
      <c r="N67" s="645"/>
      <c r="O67" s="646"/>
      <c r="P67" s="185" t="str">
        <f ca="1">IF(AND($A$11,Fehlerkontrolle!P63&lt;=$J$16),Fehlerkontrolle!P63,"")</f>
        <v/>
      </c>
      <c r="Q67" s="185" t="str">
        <f ca="1">IF(AND($A$11,Fehlerkontrolle!P63&gt;=$L$16,Fehlerkontrolle!P63 &lt;=$N$16),Fehlerkontrolle!P63,"")</f>
        <v/>
      </c>
      <c r="R67" s="621" t="str">
        <f ca="1">IF(AND($A$11,Fehlerkontrolle!P63&gt;=$P$16),Fehlerkontrolle!P63,"")</f>
        <v/>
      </c>
      <c r="S67" s="45"/>
      <c r="T67" s="45"/>
    </row>
    <row r="68" spans="1:20" s="145" customFormat="1">
      <c r="A68" s="90"/>
      <c r="B68" s="653" t="str">
        <f>Fehlerkontrolle!B64</f>
        <v>6.2</v>
      </c>
      <c r="C68" s="656" t="str">
        <f ca="1">IF($A$13,"",Fehlerkontrolle!C64)</f>
        <v/>
      </c>
      <c r="D68" s="182"/>
      <c r="E68" s="182"/>
      <c r="F68" s="182"/>
      <c r="G68" s="182"/>
      <c r="H68" s="182"/>
      <c r="I68" s="182"/>
      <c r="J68" s="183"/>
      <c r="K68" s="183"/>
      <c r="L68" s="183"/>
      <c r="M68" s="183"/>
      <c r="N68" s="183"/>
      <c r="O68" s="634"/>
      <c r="P68" s="185" t="str">
        <f ca="1">IF(AND($A$11,Fehlerkontrolle!P64&lt;=$J$16),Fehlerkontrolle!P64,"")</f>
        <v/>
      </c>
      <c r="Q68" s="185" t="str">
        <f ca="1">IF(AND($A$11,Fehlerkontrolle!P64&gt;=$L$16,Fehlerkontrolle!P64 &lt;=$N$16),Fehlerkontrolle!P64,"")</f>
        <v/>
      </c>
      <c r="R68" s="621" t="str">
        <f ca="1">IF(AND($A$11,Fehlerkontrolle!P64&gt;=$P$16),Fehlerkontrolle!P64,"")</f>
        <v/>
      </c>
      <c r="S68" s="45"/>
      <c r="T68" s="45"/>
    </row>
    <row r="69" spans="1:20" s="145" customFormat="1">
      <c r="A69" s="90"/>
      <c r="B69" s="652" t="str">
        <f>Fehlerkontrolle!B65</f>
        <v>6.3</v>
      </c>
      <c r="C69" s="655" t="str">
        <f ca="1">IF($A$13,"",Fehlerkontrolle!C65)</f>
        <v/>
      </c>
      <c r="D69" s="635"/>
      <c r="E69" s="635"/>
      <c r="F69" s="635"/>
      <c r="G69" s="635"/>
      <c r="H69" s="635"/>
      <c r="I69" s="635"/>
      <c r="J69" s="648"/>
      <c r="K69" s="648"/>
      <c r="L69" s="648"/>
      <c r="M69" s="648"/>
      <c r="N69" s="648"/>
      <c r="O69" s="649"/>
      <c r="P69" s="185" t="str">
        <f ca="1">IF(AND($A$11,Fehlerkontrolle!P65&lt;=$J$16),Fehlerkontrolle!P65,"")</f>
        <v/>
      </c>
      <c r="Q69" s="185" t="str">
        <f ca="1">IF(AND($A$11,Fehlerkontrolle!P65&gt;=$L$16,Fehlerkontrolle!P65 &lt;=$N$16),Fehlerkontrolle!P65,"")</f>
        <v/>
      </c>
      <c r="R69" s="621" t="str">
        <f ca="1">IF(AND($A$11,Fehlerkontrolle!P65&gt;=$P$16),Fehlerkontrolle!P65,"")</f>
        <v/>
      </c>
      <c r="S69" s="45"/>
      <c r="T69" s="45"/>
    </row>
    <row r="70" spans="1:20" s="145" customFormat="1">
      <c r="A70" s="90"/>
      <c r="B70" s="638" t="str">
        <f>Fehlerkontrolle!B66</f>
        <v>7.</v>
      </c>
      <c r="C70" s="639" t="str">
        <f>Fehlerkontrolle!C66</f>
        <v>Fernabsatzverträge ‒ Informationspflichten</v>
      </c>
      <c r="D70" s="437"/>
      <c r="E70" s="437"/>
      <c r="F70" s="437"/>
      <c r="G70" s="437"/>
      <c r="H70" s="437"/>
      <c r="I70" s="437"/>
      <c r="J70" s="442"/>
      <c r="K70" s="442"/>
      <c r="L70" s="442"/>
      <c r="M70" s="442"/>
      <c r="N70" s="442"/>
      <c r="O70" s="641"/>
      <c r="P70" s="440" t="str">
        <f ca="1">IF(AND(Q70&gt;=$B$16,Q70&lt;=$J$16),"niedrig",IF(AND(Q70&gt;=$L$16,Q70&lt;=$N$16),"mittel",IF(AND(Q70&gt;=$P$16,Q70&lt;=$R$16),"hoch"," ")))</f>
        <v xml:space="preserve"> </v>
      </c>
      <c r="Q70" s="441" t="str">
        <f ca="1">IF($A$13,"",Fehlerkontrolle!P66)</f>
        <v/>
      </c>
      <c r="R70" s="620" t="str">
        <f ca="1">IF(AND(Q70&gt;=$B$16,Q70&lt;=$R$16),"%","")</f>
        <v/>
      </c>
      <c r="S70" s="45"/>
      <c r="T70" s="45"/>
    </row>
    <row r="71" spans="1:20" s="145" customFormat="1">
      <c r="A71" s="90"/>
      <c r="B71" s="651" t="str">
        <f>Fehlerkontrolle!B67</f>
        <v>7.1</v>
      </c>
      <c r="C71" s="654" t="str">
        <f ca="1">IF($A$13,"",Fehlerkontrolle!C67)</f>
        <v/>
      </c>
      <c r="D71" s="644"/>
      <c r="E71" s="644"/>
      <c r="F71" s="644"/>
      <c r="G71" s="644"/>
      <c r="H71" s="644"/>
      <c r="I71" s="644"/>
      <c r="J71" s="645"/>
      <c r="K71" s="645"/>
      <c r="L71" s="645"/>
      <c r="M71" s="645"/>
      <c r="N71" s="645"/>
      <c r="O71" s="646"/>
      <c r="P71" s="185" t="str">
        <f ca="1">IF(AND($A$11,Fehlerkontrolle!P67&lt;=$J$16),Fehlerkontrolle!P67,"")</f>
        <v/>
      </c>
      <c r="Q71" s="185" t="str">
        <f ca="1">IF(AND($A$11,Fehlerkontrolle!P67&gt;=$L$16,Fehlerkontrolle!P67 &lt;=$N$16),Fehlerkontrolle!P67,"")</f>
        <v/>
      </c>
      <c r="R71" s="621" t="str">
        <f ca="1">IF(AND($A$11,Fehlerkontrolle!P67&gt;=$P$16),Fehlerkontrolle!P67,"")</f>
        <v/>
      </c>
      <c r="S71" s="45"/>
      <c r="T71" s="45"/>
    </row>
    <row r="72" spans="1:20" s="145" customFormat="1">
      <c r="A72" s="90"/>
      <c r="B72" s="653" t="str">
        <f>Fehlerkontrolle!B68</f>
        <v>7.2</v>
      </c>
      <c r="C72" s="656" t="str">
        <f ca="1">IF($A$13,"",Fehlerkontrolle!C68)</f>
        <v/>
      </c>
      <c r="D72" s="182"/>
      <c r="E72" s="182"/>
      <c r="F72" s="182"/>
      <c r="G72" s="182"/>
      <c r="H72" s="182"/>
      <c r="I72" s="182"/>
      <c r="J72" s="183"/>
      <c r="K72" s="183"/>
      <c r="L72" s="183"/>
      <c r="M72" s="183"/>
      <c r="N72" s="183"/>
      <c r="O72" s="634"/>
      <c r="P72" s="185" t="str">
        <f ca="1">IF(AND($A$11,Fehlerkontrolle!P68&lt;=$J$16),Fehlerkontrolle!P68,"")</f>
        <v/>
      </c>
      <c r="Q72" s="185" t="str">
        <f ca="1">IF(AND($A$11,Fehlerkontrolle!P68&gt;=$L$16,Fehlerkontrolle!P68 &lt;=$N$16),Fehlerkontrolle!P68,"")</f>
        <v/>
      </c>
      <c r="R72" s="621" t="str">
        <f ca="1">IF(AND($A$11,Fehlerkontrolle!P68&gt;=$P$16),Fehlerkontrolle!P68,"")</f>
        <v/>
      </c>
      <c r="S72" s="45"/>
      <c r="T72" s="45"/>
    </row>
    <row r="73" spans="1:20" s="145" customFormat="1">
      <c r="A73" s="90"/>
      <c r="B73" s="653" t="str">
        <f>Fehlerkontrolle!B69</f>
        <v>7.3</v>
      </c>
      <c r="C73" s="656" t="str">
        <f ca="1">IF($A$13,"",Fehlerkontrolle!C69)</f>
        <v/>
      </c>
      <c r="D73" s="182"/>
      <c r="E73" s="182"/>
      <c r="F73" s="182"/>
      <c r="G73" s="182"/>
      <c r="H73" s="182"/>
      <c r="I73" s="182"/>
      <c r="J73" s="183"/>
      <c r="K73" s="183"/>
      <c r="L73" s="183"/>
      <c r="M73" s="183"/>
      <c r="N73" s="183"/>
      <c r="O73" s="634"/>
      <c r="P73" s="185" t="str">
        <f ca="1">IF(AND($A$11,Fehlerkontrolle!P69&lt;=$J$16),Fehlerkontrolle!P69,"")</f>
        <v/>
      </c>
      <c r="Q73" s="185" t="str">
        <f ca="1">IF(AND($A$11,Fehlerkontrolle!P69&gt;=$L$16,Fehlerkontrolle!P69 &lt;=$N$16),Fehlerkontrolle!P69,"")</f>
        <v/>
      </c>
      <c r="R73" s="621" t="str">
        <f ca="1">IF(AND($A$11,Fehlerkontrolle!P69&gt;=$P$16),Fehlerkontrolle!P69,"")</f>
        <v/>
      </c>
      <c r="S73" s="45"/>
      <c r="T73" s="45"/>
    </row>
    <row r="74" spans="1:20" s="145" customFormat="1">
      <c r="A74" s="90"/>
      <c r="B74" s="653" t="str">
        <f>Fehlerkontrolle!B70</f>
        <v>7.4</v>
      </c>
      <c r="C74" s="656" t="str">
        <f ca="1">IF($A$13,"",Fehlerkontrolle!C70)</f>
        <v/>
      </c>
      <c r="D74" s="182"/>
      <c r="E74" s="182"/>
      <c r="F74" s="182"/>
      <c r="G74" s="182"/>
      <c r="H74" s="182"/>
      <c r="I74" s="182"/>
      <c r="J74" s="183"/>
      <c r="K74" s="183"/>
      <c r="L74" s="183"/>
      <c r="M74" s="183"/>
      <c r="N74" s="183"/>
      <c r="O74" s="634"/>
      <c r="P74" s="185" t="str">
        <f ca="1">IF(AND($A$11,Fehlerkontrolle!P70&lt;=$J$16),Fehlerkontrolle!P70,"")</f>
        <v/>
      </c>
      <c r="Q74" s="185" t="str">
        <f ca="1">IF(AND($A$11,Fehlerkontrolle!P70&gt;=$L$16,Fehlerkontrolle!P70 &lt;=$N$16),Fehlerkontrolle!P70,"")</f>
        <v/>
      </c>
      <c r="R74" s="621" t="str">
        <f ca="1">IF(AND($A$11,Fehlerkontrolle!P70&gt;=$P$16),Fehlerkontrolle!P70,"")</f>
        <v/>
      </c>
      <c r="S74" s="45"/>
      <c r="T74" s="45"/>
    </row>
    <row r="75" spans="1:20" s="145" customFormat="1">
      <c r="A75" s="90"/>
      <c r="B75" s="653" t="str">
        <f>Fehlerkontrolle!B71</f>
        <v>7.5</v>
      </c>
      <c r="C75" s="656" t="str">
        <f ca="1">IF($A$13,"",Fehlerkontrolle!C71)</f>
        <v/>
      </c>
      <c r="D75" s="182"/>
      <c r="E75" s="182"/>
      <c r="F75" s="182"/>
      <c r="G75" s="182"/>
      <c r="H75" s="182"/>
      <c r="I75" s="182"/>
      <c r="J75" s="183"/>
      <c r="K75" s="183"/>
      <c r="L75" s="183"/>
      <c r="M75" s="183"/>
      <c r="N75" s="183"/>
      <c r="O75" s="634"/>
      <c r="P75" s="185" t="str">
        <f ca="1">IF(AND($A$11,Fehlerkontrolle!P71&lt;=$J$16),Fehlerkontrolle!P71,"")</f>
        <v/>
      </c>
      <c r="Q75" s="185" t="str">
        <f ca="1">IF(AND($A$11,Fehlerkontrolle!P71&gt;=$L$16,Fehlerkontrolle!P71 &lt;=$N$16),Fehlerkontrolle!P71,"")</f>
        <v/>
      </c>
      <c r="R75" s="621" t="str">
        <f ca="1">IF(AND($A$11,Fehlerkontrolle!P71&gt;=$P$16),Fehlerkontrolle!P71,"")</f>
        <v/>
      </c>
      <c r="S75" s="45"/>
      <c r="T75" s="45"/>
    </row>
    <row r="76" spans="1:20" s="145" customFormat="1">
      <c r="A76" s="90"/>
      <c r="B76" s="653" t="str">
        <f>Fehlerkontrolle!B72</f>
        <v>7.6</v>
      </c>
      <c r="C76" s="656" t="str">
        <f ca="1">IF($A$13,"",Fehlerkontrolle!C72)</f>
        <v/>
      </c>
      <c r="D76" s="182"/>
      <c r="E76" s="182"/>
      <c r="F76" s="182"/>
      <c r="G76" s="182"/>
      <c r="H76" s="182"/>
      <c r="I76" s="182"/>
      <c r="J76" s="183"/>
      <c r="K76" s="183"/>
      <c r="L76" s="183"/>
      <c r="M76" s="183"/>
      <c r="N76" s="183"/>
      <c r="O76" s="634"/>
      <c r="P76" s="185" t="str">
        <f ca="1">IF(AND($A$11,Fehlerkontrolle!P72&lt;=$J$16),Fehlerkontrolle!P72,"")</f>
        <v/>
      </c>
      <c r="Q76" s="185" t="str">
        <f ca="1">IF(AND($A$11,Fehlerkontrolle!P72&gt;=$L$16,Fehlerkontrolle!P72 &lt;=$N$16),Fehlerkontrolle!P72,"")</f>
        <v/>
      </c>
      <c r="R76" s="621" t="str">
        <f ca="1">IF(AND($A$11,Fehlerkontrolle!P72&gt;=$P$16),Fehlerkontrolle!P72,"")</f>
        <v/>
      </c>
      <c r="S76" s="45"/>
      <c r="T76" s="45"/>
    </row>
    <row r="77" spans="1:20" s="145" customFormat="1">
      <c r="A77" s="90"/>
      <c r="B77" s="653" t="str">
        <f>Fehlerkontrolle!B73</f>
        <v>7.7</v>
      </c>
      <c r="C77" s="656" t="str">
        <f ca="1">IF($A$13,"",Fehlerkontrolle!C73)</f>
        <v/>
      </c>
      <c r="D77" s="182"/>
      <c r="E77" s="182"/>
      <c r="F77" s="182"/>
      <c r="G77" s="182"/>
      <c r="H77" s="182"/>
      <c r="I77" s="182"/>
      <c r="J77" s="183"/>
      <c r="K77" s="183"/>
      <c r="L77" s="183"/>
      <c r="M77" s="183"/>
      <c r="N77" s="183"/>
      <c r="O77" s="634"/>
      <c r="P77" s="185" t="str">
        <f ca="1">IF(AND($A$11,Fehlerkontrolle!P73&lt;=$J$16),Fehlerkontrolle!P73,"")</f>
        <v/>
      </c>
      <c r="Q77" s="185" t="str">
        <f ca="1">IF(AND($A$11,Fehlerkontrolle!P73&gt;=$L$16,Fehlerkontrolle!P73 &lt;=$N$16),Fehlerkontrolle!P73,"")</f>
        <v/>
      </c>
      <c r="R77" s="621" t="str">
        <f ca="1">IF(AND($A$11,Fehlerkontrolle!P73&gt;=$P$16),Fehlerkontrolle!P73,"")</f>
        <v/>
      </c>
      <c r="S77" s="45"/>
      <c r="T77" s="45"/>
    </row>
    <row r="78" spans="1:20" s="145" customFormat="1">
      <c r="A78" s="90"/>
      <c r="B78" s="653" t="str">
        <f>Fehlerkontrolle!B74</f>
        <v>7.8</v>
      </c>
      <c r="C78" s="656" t="str">
        <f ca="1">IF($A$13,"",Fehlerkontrolle!C74)</f>
        <v/>
      </c>
      <c r="D78" s="182"/>
      <c r="E78" s="182"/>
      <c r="F78" s="182"/>
      <c r="G78" s="182"/>
      <c r="H78" s="182"/>
      <c r="I78" s="182"/>
      <c r="J78" s="183"/>
      <c r="K78" s="183"/>
      <c r="L78" s="183"/>
      <c r="M78" s="183"/>
      <c r="N78" s="183"/>
      <c r="O78" s="634"/>
      <c r="P78" s="185" t="str">
        <f ca="1">IF(AND($A$11,Fehlerkontrolle!P74&lt;=$J$16),Fehlerkontrolle!P74,"")</f>
        <v/>
      </c>
      <c r="Q78" s="185" t="str">
        <f ca="1">IF(AND($A$11,Fehlerkontrolle!P74&gt;=$L$16,Fehlerkontrolle!P74 &lt;=$N$16),Fehlerkontrolle!P74,"")</f>
        <v/>
      </c>
      <c r="R78" s="621" t="str">
        <f ca="1">IF(AND($A$11,Fehlerkontrolle!P74&gt;=$P$16),Fehlerkontrolle!P74,"")</f>
        <v/>
      </c>
      <c r="S78" s="45"/>
      <c r="T78" s="45"/>
    </row>
    <row r="79" spans="1:20" s="145" customFormat="1">
      <c r="A79" s="90"/>
      <c r="B79" s="653" t="str">
        <f>Fehlerkontrolle!B75</f>
        <v>7.9</v>
      </c>
      <c r="C79" s="656" t="str">
        <f ca="1">IF($A$13,"",Fehlerkontrolle!C75)</f>
        <v/>
      </c>
      <c r="D79" s="182"/>
      <c r="E79" s="182"/>
      <c r="F79" s="182"/>
      <c r="G79" s="182"/>
      <c r="H79" s="182"/>
      <c r="I79" s="182"/>
      <c r="J79" s="183"/>
      <c r="K79" s="183"/>
      <c r="L79" s="183"/>
      <c r="M79" s="183"/>
      <c r="N79" s="183"/>
      <c r="O79" s="634"/>
      <c r="P79" s="185" t="str">
        <f ca="1">IF(AND($A$11,Fehlerkontrolle!P75&lt;=$J$16),Fehlerkontrolle!P75,"")</f>
        <v/>
      </c>
      <c r="Q79" s="185" t="str">
        <f ca="1">IF(AND($A$11,Fehlerkontrolle!P75&gt;=$L$16,Fehlerkontrolle!P75 &lt;=$N$16),Fehlerkontrolle!P75,"")</f>
        <v/>
      </c>
      <c r="R79" s="621" t="str">
        <f ca="1">IF(AND($A$11,Fehlerkontrolle!P75&gt;=$P$16),Fehlerkontrolle!P75,"")</f>
        <v/>
      </c>
      <c r="S79" s="45"/>
      <c r="T79" s="45"/>
    </row>
    <row r="80" spans="1:20" s="145" customFormat="1">
      <c r="A80" s="90"/>
      <c r="B80" s="652" t="str">
        <f>Fehlerkontrolle!B76</f>
        <v>7.10</v>
      </c>
      <c r="C80" s="655" t="str">
        <f ca="1">IF($A$13,"",Fehlerkontrolle!C76)</f>
        <v/>
      </c>
      <c r="D80" s="635"/>
      <c r="E80" s="635"/>
      <c r="F80" s="635"/>
      <c r="G80" s="635"/>
      <c r="H80" s="635"/>
      <c r="I80" s="635"/>
      <c r="J80" s="648"/>
      <c r="K80" s="648"/>
      <c r="L80" s="648"/>
      <c r="M80" s="648"/>
      <c r="N80" s="648"/>
      <c r="O80" s="649"/>
      <c r="P80" s="185" t="str">
        <f ca="1">IF(AND($A$11,Fehlerkontrolle!P76&lt;=$J$16),Fehlerkontrolle!P76,"")</f>
        <v/>
      </c>
      <c r="Q80" s="185" t="str">
        <f ca="1">IF(AND($A$11,Fehlerkontrolle!P76&gt;=$L$16,Fehlerkontrolle!P76 &lt;=$N$16),Fehlerkontrolle!P76,"")</f>
        <v/>
      </c>
      <c r="R80" s="621" t="str">
        <f ca="1">IF(AND($A$11,Fehlerkontrolle!P76&gt;=$P$16),Fehlerkontrolle!P76,"")</f>
        <v/>
      </c>
      <c r="S80" s="45"/>
      <c r="T80" s="45"/>
    </row>
    <row r="81" spans="1:20" s="145" customFormat="1">
      <c r="A81" s="90"/>
      <c r="B81" s="638" t="str">
        <f>Fehlerkontrolle!B77</f>
        <v>8.</v>
      </c>
      <c r="C81" s="639" t="str">
        <f>Fehlerkontrolle!C77</f>
        <v>Verträge im elektronischen Geschäftsverkehr ‒</v>
      </c>
      <c r="D81" s="437"/>
      <c r="E81" s="437"/>
      <c r="F81" s="437"/>
      <c r="G81" s="437"/>
      <c r="H81" s="437"/>
      <c r="I81" s="437"/>
      <c r="J81" s="442"/>
      <c r="K81" s="442"/>
      <c r="L81" s="442"/>
      <c r="M81" s="442"/>
      <c r="N81" s="442"/>
      <c r="O81" s="641"/>
      <c r="P81" s="440" t="str">
        <f ca="1">IF(AND(Q81&gt;=$B$16,Q81&lt;=$J$16),"niedrig",IF(AND(Q81&gt;=$L$16,Q81&lt;=$N$16),"mittel",IF(AND(Q81&gt;=$P$16,Q81&lt;=$R$16),"hoch"," ")))</f>
        <v xml:space="preserve"> </v>
      </c>
      <c r="Q81" s="441" t="str">
        <f ca="1">IF($A$13,"",Fehlerkontrolle!P77)</f>
        <v/>
      </c>
      <c r="R81" s="620" t="str">
        <f ca="1">IF(AND(Q81&gt;=$B$16,Q81&lt;=$R$16),"%","")</f>
        <v/>
      </c>
      <c r="S81" s="45"/>
      <c r="T81" s="45"/>
    </row>
    <row r="82" spans="1:20" s="177" customFormat="1">
      <c r="A82" s="90"/>
      <c r="B82" s="651" t="str">
        <f>Fehlerkontrolle!B78</f>
        <v>8.1</v>
      </c>
      <c r="C82" s="654" t="str">
        <f ca="1">IF($A$13,"",Fehlerkontrolle!C78)</f>
        <v/>
      </c>
      <c r="D82" s="644"/>
      <c r="E82" s="644"/>
      <c r="F82" s="644"/>
      <c r="G82" s="644"/>
      <c r="H82" s="644"/>
      <c r="I82" s="644"/>
      <c r="J82" s="645"/>
      <c r="K82" s="645"/>
      <c r="L82" s="645"/>
      <c r="M82" s="645"/>
      <c r="N82" s="645"/>
      <c r="O82" s="646"/>
      <c r="P82" s="185" t="str">
        <f ca="1">IF(AND($A$11,Fehlerkontrolle!P78&lt;=$J$16),Fehlerkontrolle!P78,"")</f>
        <v/>
      </c>
      <c r="Q82" s="185" t="str">
        <f ca="1">IF(AND($A$11,Fehlerkontrolle!P78&gt;=$L$16,Fehlerkontrolle!P78 &lt;=$N$16),Fehlerkontrolle!P78,"")</f>
        <v/>
      </c>
      <c r="R82" s="621" t="str">
        <f ca="1">IF(AND($A$11,Fehlerkontrolle!P78&gt;=$P$16),Fehlerkontrolle!P78,"")</f>
        <v/>
      </c>
      <c r="S82" s="45"/>
      <c r="T82" s="45"/>
    </row>
    <row r="83" spans="1:20" s="177" customFormat="1">
      <c r="A83" s="90"/>
      <c r="B83" s="653" t="str">
        <f>Fehlerkontrolle!B79</f>
        <v>8.2</v>
      </c>
      <c r="C83" s="656" t="str">
        <f ca="1">IF($A$13,"",Fehlerkontrolle!C79)</f>
        <v/>
      </c>
      <c r="D83" s="182"/>
      <c r="E83" s="182"/>
      <c r="F83" s="182"/>
      <c r="G83" s="182"/>
      <c r="H83" s="182"/>
      <c r="I83" s="182"/>
      <c r="J83" s="183"/>
      <c r="K83" s="183"/>
      <c r="L83" s="183"/>
      <c r="M83" s="183"/>
      <c r="N83" s="183"/>
      <c r="O83" s="634"/>
      <c r="P83" s="185" t="str">
        <f ca="1">IF(AND($A$11,Fehlerkontrolle!P79&lt;=$J$16),Fehlerkontrolle!P79,"")</f>
        <v/>
      </c>
      <c r="Q83" s="185" t="str">
        <f ca="1">IF(AND($A$11,Fehlerkontrolle!P79&gt;=$L$16,Fehlerkontrolle!P79 &lt;=$N$16),Fehlerkontrolle!P79,"")</f>
        <v/>
      </c>
      <c r="R83" s="621" t="str">
        <f ca="1">IF(AND($A$11,Fehlerkontrolle!P79&gt;=$P$16),Fehlerkontrolle!P79,"")</f>
        <v/>
      </c>
      <c r="S83" s="45"/>
      <c r="T83" s="45"/>
    </row>
    <row r="84" spans="1:20" s="177" customFormat="1">
      <c r="A84" s="90"/>
      <c r="B84" s="652" t="str">
        <f>Fehlerkontrolle!B80</f>
        <v>8.3</v>
      </c>
      <c r="C84" s="655" t="str">
        <f ca="1">IF($A$13,"",Fehlerkontrolle!C80)</f>
        <v/>
      </c>
      <c r="D84" s="635"/>
      <c r="E84" s="635"/>
      <c r="F84" s="635"/>
      <c r="G84" s="635"/>
      <c r="H84" s="635"/>
      <c r="I84" s="635"/>
      <c r="J84" s="648"/>
      <c r="K84" s="648"/>
      <c r="L84" s="648"/>
      <c r="M84" s="648"/>
      <c r="N84" s="648"/>
      <c r="O84" s="649"/>
      <c r="P84" s="185" t="str">
        <f ca="1">IF(AND($A$11,Fehlerkontrolle!P80&lt;=$J$16),Fehlerkontrolle!P80,"")</f>
        <v/>
      </c>
      <c r="Q84" s="185" t="str">
        <f ca="1">IF(AND($A$11,Fehlerkontrolle!P80&gt;=$L$16,Fehlerkontrolle!P80 &lt;=$N$16),Fehlerkontrolle!P80,"")</f>
        <v/>
      </c>
      <c r="R84" s="621" t="str">
        <f ca="1">IF(AND($A$11,Fehlerkontrolle!P80&gt;=$P$16),Fehlerkontrolle!P80,"")</f>
        <v/>
      </c>
      <c r="S84" s="45"/>
      <c r="T84" s="45"/>
    </row>
    <row r="85" spans="1:20" s="145" customFormat="1">
      <c r="A85" s="90"/>
      <c r="B85" s="638" t="str">
        <f>Fehlerkontrolle!B81</f>
        <v>9.</v>
      </c>
      <c r="C85" s="639" t="str">
        <f>Fehlerkontrolle!C81</f>
        <v>Preisangaben ‒ Pflichten gemäß Preisangabenverordnung (PAngV)</v>
      </c>
      <c r="D85" s="437"/>
      <c r="E85" s="437"/>
      <c r="F85" s="437"/>
      <c r="G85" s="437"/>
      <c r="H85" s="437"/>
      <c r="I85" s="437"/>
      <c r="J85" s="442"/>
      <c r="K85" s="442"/>
      <c r="L85" s="442"/>
      <c r="M85" s="442"/>
      <c r="N85" s="442"/>
      <c r="O85" s="641"/>
      <c r="P85" s="440" t="str">
        <f ca="1">IF(AND(Q85&gt;=$B$16,Q85&lt;=$J$16),"niedrig",IF(AND(Q85&gt;=$L$16,Q85&lt;=$N$16),"mittel",IF(AND(Q85&gt;=$P$16,Q85&lt;=$R$16),"hoch"," ")))</f>
        <v xml:space="preserve"> </v>
      </c>
      <c r="Q85" s="441" t="str">
        <f ca="1">IF($A$13,"",Fehlerkontrolle!P81)</f>
        <v/>
      </c>
      <c r="R85" s="620" t="str">
        <f ca="1">IF(AND(Q85&gt;=$B$16,Q85&lt;=$R$16),"%","")</f>
        <v/>
      </c>
      <c r="S85" s="45"/>
      <c r="T85" s="45"/>
    </row>
    <row r="86" spans="1:20" s="177" customFormat="1">
      <c r="A86" s="90"/>
      <c r="B86" s="651" t="str">
        <f>Fehlerkontrolle!B82</f>
        <v>9.1</v>
      </c>
      <c r="C86" s="654" t="str">
        <f ca="1">IF($A$13,"",Fehlerkontrolle!C82)</f>
        <v/>
      </c>
      <c r="D86" s="644"/>
      <c r="E86" s="644"/>
      <c r="F86" s="644"/>
      <c r="G86" s="644"/>
      <c r="H86" s="644"/>
      <c r="I86" s="644"/>
      <c r="J86" s="645"/>
      <c r="K86" s="645"/>
      <c r="L86" s="645"/>
      <c r="M86" s="645"/>
      <c r="N86" s="645"/>
      <c r="O86" s="646"/>
      <c r="P86" s="185" t="str">
        <f ca="1">IF(AND($A$11,Fehlerkontrolle!P82&lt;=$J$16),Fehlerkontrolle!P82,"")</f>
        <v/>
      </c>
      <c r="Q86" s="185" t="str">
        <f ca="1">IF(AND($A$11,Fehlerkontrolle!P82&gt;=$L$16,Fehlerkontrolle!P82 &lt;=$N$16),Fehlerkontrolle!P82,"")</f>
        <v/>
      </c>
      <c r="R86" s="621" t="str">
        <f ca="1">IF(AND($A$11,Fehlerkontrolle!P82&gt;=$P$16),Fehlerkontrolle!P82,"")</f>
        <v/>
      </c>
      <c r="S86" s="45"/>
      <c r="T86" s="45"/>
    </row>
    <row r="87" spans="1:20" s="177" customFormat="1">
      <c r="A87" s="90"/>
      <c r="B87" s="653" t="str">
        <f>Fehlerkontrolle!B83</f>
        <v>9.2</v>
      </c>
      <c r="C87" s="656" t="str">
        <f ca="1">IF($A$13,"",Fehlerkontrolle!C83)</f>
        <v/>
      </c>
      <c r="D87" s="182"/>
      <c r="E87" s="182"/>
      <c r="F87" s="182"/>
      <c r="G87" s="182"/>
      <c r="H87" s="182"/>
      <c r="I87" s="182"/>
      <c r="J87" s="183"/>
      <c r="K87" s="183"/>
      <c r="L87" s="183"/>
      <c r="M87" s="183"/>
      <c r="N87" s="183"/>
      <c r="O87" s="634"/>
      <c r="P87" s="185" t="str">
        <f ca="1">IF(AND($A$11,Fehlerkontrolle!P83&lt;=$J$16),Fehlerkontrolle!P83,"")</f>
        <v/>
      </c>
      <c r="Q87" s="185" t="str">
        <f ca="1">IF(AND($A$11,Fehlerkontrolle!P83&gt;=$L$16,Fehlerkontrolle!P83 &lt;=$N$16),Fehlerkontrolle!P83,"")</f>
        <v/>
      </c>
      <c r="R87" s="621" t="str">
        <f ca="1">IF(AND($A$11,Fehlerkontrolle!P83&gt;=$P$16),Fehlerkontrolle!P83,"")</f>
        <v/>
      </c>
      <c r="S87" s="45"/>
      <c r="T87" s="45"/>
    </row>
    <row r="88" spans="1:20" s="177" customFormat="1">
      <c r="A88" s="90"/>
      <c r="B88" s="653" t="str">
        <f>Fehlerkontrolle!B84</f>
        <v>9.3</v>
      </c>
      <c r="C88" s="656" t="str">
        <f ca="1">IF($A$13,"",Fehlerkontrolle!C84)</f>
        <v/>
      </c>
      <c r="D88" s="182"/>
      <c r="E88" s="182"/>
      <c r="F88" s="182"/>
      <c r="G88" s="182"/>
      <c r="H88" s="182"/>
      <c r="I88" s="182"/>
      <c r="J88" s="183"/>
      <c r="K88" s="183"/>
      <c r="L88" s="183"/>
      <c r="M88" s="183"/>
      <c r="N88" s="183"/>
      <c r="O88" s="634"/>
      <c r="P88" s="185" t="str">
        <f ca="1">IF(AND($A$11,Fehlerkontrolle!P84&lt;=$J$16),Fehlerkontrolle!P84,"")</f>
        <v/>
      </c>
      <c r="Q88" s="185" t="str">
        <f ca="1">IF(AND($A$11,Fehlerkontrolle!P84&gt;=$L$16,Fehlerkontrolle!P84 &lt;=$N$16),Fehlerkontrolle!P84,"")</f>
        <v/>
      </c>
      <c r="R88" s="621" t="str">
        <f ca="1">IF(AND($A$11,Fehlerkontrolle!P84&gt;=$P$16),Fehlerkontrolle!P84,"")</f>
        <v/>
      </c>
      <c r="S88" s="45"/>
      <c r="T88" s="45"/>
    </row>
    <row r="89" spans="1:20" s="177" customFormat="1">
      <c r="A89" s="90"/>
      <c r="B89" s="653" t="str">
        <f>Fehlerkontrolle!B85</f>
        <v>9.4</v>
      </c>
      <c r="C89" s="656" t="str">
        <f ca="1">IF($A$13,"",Fehlerkontrolle!C85)</f>
        <v/>
      </c>
      <c r="D89" s="182"/>
      <c r="E89" s="182"/>
      <c r="F89" s="182"/>
      <c r="G89" s="182"/>
      <c r="H89" s="182"/>
      <c r="I89" s="182"/>
      <c r="J89" s="183"/>
      <c r="K89" s="183"/>
      <c r="L89" s="183"/>
      <c r="M89" s="183"/>
      <c r="N89" s="183"/>
      <c r="O89" s="634"/>
      <c r="P89" s="185" t="str">
        <f ca="1">IF(AND($A$11,Fehlerkontrolle!P85&lt;=$J$16),Fehlerkontrolle!P85,"")</f>
        <v/>
      </c>
      <c r="Q89" s="185" t="str">
        <f ca="1">IF(AND($A$11,Fehlerkontrolle!P85&gt;=$L$16,Fehlerkontrolle!P85 &lt;=$N$16),Fehlerkontrolle!P85,"")</f>
        <v/>
      </c>
      <c r="R89" s="621" t="str">
        <f ca="1">IF(AND($A$11,Fehlerkontrolle!P85&gt;=$P$16),Fehlerkontrolle!P85,"")</f>
        <v/>
      </c>
      <c r="S89" s="45"/>
      <c r="T89" s="45"/>
    </row>
    <row r="90" spans="1:20" s="177" customFormat="1">
      <c r="A90" s="90"/>
      <c r="B90" s="653" t="str">
        <f>Fehlerkontrolle!B86</f>
        <v>9.5</v>
      </c>
      <c r="C90" s="656" t="str">
        <f ca="1">IF($A$13,"",Fehlerkontrolle!C86)</f>
        <v/>
      </c>
      <c r="D90" s="182"/>
      <c r="E90" s="182"/>
      <c r="F90" s="182"/>
      <c r="G90" s="182"/>
      <c r="H90" s="182"/>
      <c r="I90" s="182"/>
      <c r="J90" s="183"/>
      <c r="K90" s="183"/>
      <c r="L90" s="183"/>
      <c r="M90" s="183"/>
      <c r="N90" s="183"/>
      <c r="O90" s="634"/>
      <c r="P90" s="185" t="str">
        <f ca="1">IF(AND($A$11,Fehlerkontrolle!P86&lt;=$J$16),Fehlerkontrolle!P86,"")</f>
        <v/>
      </c>
      <c r="Q90" s="185" t="str">
        <f ca="1">IF(AND($A$11,Fehlerkontrolle!P86&gt;=$L$16,Fehlerkontrolle!P86 &lt;=$N$16),Fehlerkontrolle!P86,"")</f>
        <v/>
      </c>
      <c r="R90" s="621" t="str">
        <f ca="1">IF(AND($A$11,Fehlerkontrolle!P86&gt;=$P$16),Fehlerkontrolle!P86,"")</f>
        <v/>
      </c>
      <c r="S90" s="45"/>
      <c r="T90" s="45"/>
    </row>
    <row r="91" spans="1:20" s="177" customFormat="1">
      <c r="A91" s="90"/>
      <c r="B91" s="653" t="str">
        <f>Fehlerkontrolle!B87</f>
        <v>9.6</v>
      </c>
      <c r="C91" s="656" t="str">
        <f ca="1">IF($A$13,"",Fehlerkontrolle!C87)</f>
        <v/>
      </c>
      <c r="D91" s="182"/>
      <c r="E91" s="182"/>
      <c r="F91" s="182"/>
      <c r="G91" s="182"/>
      <c r="H91" s="182"/>
      <c r="I91" s="182"/>
      <c r="J91" s="183"/>
      <c r="K91" s="183"/>
      <c r="L91" s="183"/>
      <c r="M91" s="183"/>
      <c r="N91" s="183"/>
      <c r="O91" s="634"/>
      <c r="P91" s="185" t="str">
        <f ca="1">IF(AND($A$11,Fehlerkontrolle!P87&lt;=$J$16),Fehlerkontrolle!P87,"")</f>
        <v/>
      </c>
      <c r="Q91" s="185" t="str">
        <f ca="1">IF(AND($A$11,Fehlerkontrolle!P87&gt;=$L$16,Fehlerkontrolle!P87 &lt;=$N$16),Fehlerkontrolle!P87,"")</f>
        <v/>
      </c>
      <c r="R91" s="621" t="str">
        <f ca="1">IF(AND($A$11,Fehlerkontrolle!P87&gt;=$P$16),Fehlerkontrolle!P87,"")</f>
        <v/>
      </c>
      <c r="S91" s="45"/>
      <c r="T91" s="45"/>
    </row>
    <row r="92" spans="1:20" s="177" customFormat="1">
      <c r="A92" s="90"/>
      <c r="B92" s="653" t="str">
        <f>Fehlerkontrolle!B88</f>
        <v>9.7</v>
      </c>
      <c r="C92" s="656" t="str">
        <f ca="1">IF($A$13,"",Fehlerkontrolle!C88)</f>
        <v/>
      </c>
      <c r="D92" s="182"/>
      <c r="E92" s="182"/>
      <c r="F92" s="182"/>
      <c r="G92" s="182"/>
      <c r="H92" s="182"/>
      <c r="I92" s="182"/>
      <c r="J92" s="183"/>
      <c r="K92" s="183"/>
      <c r="L92" s="183"/>
      <c r="M92" s="183"/>
      <c r="N92" s="183"/>
      <c r="O92" s="634"/>
      <c r="P92" s="185" t="str">
        <f ca="1">IF(AND($A$11,Fehlerkontrolle!P88&lt;=$J$16),Fehlerkontrolle!P88,"")</f>
        <v/>
      </c>
      <c r="Q92" s="185" t="str">
        <f ca="1">IF(AND($A$11,Fehlerkontrolle!P88&gt;=$L$16,Fehlerkontrolle!P88 &lt;=$N$16),Fehlerkontrolle!P88,"")</f>
        <v/>
      </c>
      <c r="R92" s="621" t="str">
        <f ca="1">IF(AND($A$11,Fehlerkontrolle!P88&gt;=$P$16),Fehlerkontrolle!P88,"")</f>
        <v/>
      </c>
      <c r="S92" s="45"/>
      <c r="T92" s="45"/>
    </row>
    <row r="93" spans="1:20" s="177" customFormat="1">
      <c r="A93" s="90"/>
      <c r="B93" s="653" t="str">
        <f>Fehlerkontrolle!B89</f>
        <v>9.8</v>
      </c>
      <c r="C93" s="656" t="str">
        <f ca="1">IF($A$13,"",Fehlerkontrolle!C89)</f>
        <v/>
      </c>
      <c r="D93" s="182"/>
      <c r="E93" s="182"/>
      <c r="F93" s="182"/>
      <c r="G93" s="182"/>
      <c r="H93" s="182"/>
      <c r="I93" s="182"/>
      <c r="J93" s="183"/>
      <c r="K93" s="183"/>
      <c r="L93" s="183"/>
      <c r="M93" s="183"/>
      <c r="N93" s="183"/>
      <c r="O93" s="634"/>
      <c r="P93" s="185" t="str">
        <f ca="1">IF(AND($A$11,Fehlerkontrolle!P89&lt;=$J$16),Fehlerkontrolle!P89,"")</f>
        <v/>
      </c>
      <c r="Q93" s="185" t="str">
        <f ca="1">IF(AND($A$11,Fehlerkontrolle!P89&gt;=$L$16,Fehlerkontrolle!P89 &lt;=$N$16),Fehlerkontrolle!P89,"")</f>
        <v/>
      </c>
      <c r="R93" s="621" t="str">
        <f ca="1">IF(AND($A$11,Fehlerkontrolle!P89&gt;=$P$16),Fehlerkontrolle!P89,"")</f>
        <v/>
      </c>
      <c r="S93" s="45"/>
      <c r="T93" s="45"/>
    </row>
    <row r="94" spans="1:20" s="177" customFormat="1">
      <c r="A94" s="90"/>
      <c r="B94" s="652" t="str">
        <f>Fehlerkontrolle!B90</f>
        <v>9.9</v>
      </c>
      <c r="C94" s="655" t="str">
        <f ca="1">IF($A$13,"",Fehlerkontrolle!C90)</f>
        <v/>
      </c>
      <c r="D94" s="635"/>
      <c r="E94" s="635"/>
      <c r="F94" s="635"/>
      <c r="G94" s="635"/>
      <c r="H94" s="635"/>
      <c r="I94" s="635"/>
      <c r="J94" s="648"/>
      <c r="K94" s="648"/>
      <c r="L94" s="648"/>
      <c r="M94" s="648"/>
      <c r="N94" s="648"/>
      <c r="O94" s="649"/>
      <c r="P94" s="185" t="str">
        <f ca="1">IF(AND($A$11,Fehlerkontrolle!P90&lt;=$J$16),Fehlerkontrolle!P90,"")</f>
        <v/>
      </c>
      <c r="Q94" s="185" t="str">
        <f ca="1">IF(AND($A$11,Fehlerkontrolle!P90&gt;=$L$16,Fehlerkontrolle!P90 &lt;=$N$16),Fehlerkontrolle!P90,"")</f>
        <v/>
      </c>
      <c r="R94" s="621" t="str">
        <f ca="1">IF(AND($A$11,Fehlerkontrolle!P90&gt;=$P$16),Fehlerkontrolle!P90,"")</f>
        <v/>
      </c>
      <c r="S94" s="45"/>
      <c r="T94" s="45"/>
    </row>
    <row r="95" spans="1:20" s="177" customFormat="1">
      <c r="A95" s="90"/>
      <c r="B95" s="638" t="str">
        <f>Fehlerkontrolle!B91</f>
        <v>10.</v>
      </c>
      <c r="C95" s="639" t="str">
        <f>Fehlerkontrolle!C91</f>
        <v>Sonstige Pflichten</v>
      </c>
      <c r="D95" s="437"/>
      <c r="E95" s="437"/>
      <c r="F95" s="437"/>
      <c r="G95" s="437"/>
      <c r="H95" s="437"/>
      <c r="I95" s="437"/>
      <c r="J95" s="442"/>
      <c r="K95" s="442"/>
      <c r="L95" s="442"/>
      <c r="M95" s="442"/>
      <c r="N95" s="442"/>
      <c r="O95" s="641"/>
      <c r="P95" s="440" t="str">
        <f ca="1">IF(AND(Q95&gt;=$B$16,Q95&lt;=$J$16),"niedrig",IF(AND(Q95&gt;=$L$16,Q95&lt;=$N$16),"mittel",IF(AND(Q95&gt;=$P$16,Q95&lt;=$R$16),"hoch"," ")))</f>
        <v xml:space="preserve"> </v>
      </c>
      <c r="Q95" s="441" t="str">
        <f ca="1">IF($A$13,"",Fehlerkontrolle!P91)</f>
        <v/>
      </c>
      <c r="R95" s="620" t="str">
        <f ca="1">IF(AND(Q95&gt;=$B$16,Q95&lt;=$R$16),"%","")</f>
        <v/>
      </c>
      <c r="S95" s="45"/>
      <c r="T95" s="45"/>
    </row>
    <row r="96" spans="1:20" s="177" customFormat="1">
      <c r="A96" s="90"/>
      <c r="B96" s="651" t="str">
        <f>Fehlerkontrolle!B92</f>
        <v>10.1</v>
      </c>
      <c r="C96" s="654" t="str">
        <f ca="1">IF($A$13,"",Fehlerkontrolle!C92)</f>
        <v/>
      </c>
      <c r="D96" s="644"/>
      <c r="E96" s="644"/>
      <c r="F96" s="644"/>
      <c r="G96" s="644"/>
      <c r="H96" s="644"/>
      <c r="I96" s="644"/>
      <c r="J96" s="657"/>
      <c r="K96" s="657"/>
      <c r="L96" s="657"/>
      <c r="M96" s="657"/>
      <c r="N96" s="657"/>
      <c r="O96" s="658"/>
      <c r="P96" s="185" t="str">
        <f ca="1">IF(AND($A$11,Fehlerkontrolle!P92&lt;=$J$16),Fehlerkontrolle!P92,"")</f>
        <v/>
      </c>
      <c r="Q96" s="185" t="str">
        <f ca="1">IF(AND($A$11,Fehlerkontrolle!P92&gt;=$L$16,Fehlerkontrolle!P92 &lt;=$N$16),Fehlerkontrolle!P92,"")</f>
        <v/>
      </c>
      <c r="R96" s="621" t="str">
        <f ca="1">IF(AND($A$11,Fehlerkontrolle!P92&gt;=$P$16),Fehlerkontrolle!P92,"")</f>
        <v/>
      </c>
      <c r="S96" s="45"/>
      <c r="T96" s="45"/>
    </row>
    <row r="97" spans="1:20" s="177" customFormat="1">
      <c r="A97" s="90"/>
      <c r="B97" s="653" t="str">
        <f>Fehlerkontrolle!B93</f>
        <v>10.2</v>
      </c>
      <c r="C97" s="656" t="str">
        <f ca="1">IF($A$13,"",Fehlerkontrolle!C93)</f>
        <v/>
      </c>
      <c r="D97" s="182"/>
      <c r="E97" s="182"/>
      <c r="F97" s="182"/>
      <c r="G97" s="182"/>
      <c r="H97" s="182"/>
      <c r="I97" s="182"/>
      <c r="J97" s="65"/>
      <c r="K97" s="65"/>
      <c r="L97" s="65"/>
      <c r="M97" s="65"/>
      <c r="N97" s="65"/>
      <c r="O97" s="175"/>
      <c r="P97" s="185" t="str">
        <f ca="1">IF(AND($A$11,Fehlerkontrolle!P93&lt;=$J$16),Fehlerkontrolle!P93,"")</f>
        <v/>
      </c>
      <c r="Q97" s="185" t="str">
        <f ca="1">IF(AND($A$11,Fehlerkontrolle!P93&gt;=$L$16,Fehlerkontrolle!P93 &lt;=$N$16),Fehlerkontrolle!P93,"")</f>
        <v/>
      </c>
      <c r="R97" s="621" t="str">
        <f ca="1">IF(AND($A$11,Fehlerkontrolle!P93&gt;=$P$16),Fehlerkontrolle!P93,"")</f>
        <v/>
      </c>
      <c r="S97" s="45"/>
      <c r="T97" s="45"/>
    </row>
    <row r="98" spans="1:20" s="177" customFormat="1">
      <c r="A98" s="90"/>
      <c r="B98" s="653" t="str">
        <f>Fehlerkontrolle!B94</f>
        <v>10.3</v>
      </c>
      <c r="C98" s="656" t="str">
        <f ca="1">IF($A$13,"",Fehlerkontrolle!C94)</f>
        <v/>
      </c>
      <c r="D98" s="182"/>
      <c r="E98" s="182"/>
      <c r="F98" s="182"/>
      <c r="G98" s="182"/>
      <c r="H98" s="182"/>
      <c r="I98" s="182"/>
      <c r="J98" s="65"/>
      <c r="K98" s="65"/>
      <c r="L98" s="65"/>
      <c r="M98" s="65"/>
      <c r="N98" s="65"/>
      <c r="O98" s="175"/>
      <c r="P98" s="185" t="str">
        <f ca="1">IF(AND($A$11,Fehlerkontrolle!P94&lt;=$J$16),Fehlerkontrolle!P94,"")</f>
        <v/>
      </c>
      <c r="Q98" s="185" t="str">
        <f ca="1">IF(AND($A$11,Fehlerkontrolle!P94&gt;=$L$16,Fehlerkontrolle!P94 &lt;=$N$16),Fehlerkontrolle!P94,"")</f>
        <v/>
      </c>
      <c r="R98" s="621" t="str">
        <f ca="1">IF(AND($A$11,Fehlerkontrolle!P94&gt;=$P$16),Fehlerkontrolle!P94,"")</f>
        <v/>
      </c>
      <c r="S98" s="45"/>
      <c r="T98" s="45"/>
    </row>
    <row r="99" spans="1:20" s="177" customFormat="1">
      <c r="A99" s="90"/>
      <c r="B99" s="652" t="str">
        <f>Fehlerkontrolle!B95</f>
        <v>10.4</v>
      </c>
      <c r="C99" s="655" t="str">
        <f ca="1">IF($A$13,"",Fehlerkontrolle!C95)</f>
        <v/>
      </c>
      <c r="D99" s="635"/>
      <c r="E99" s="635"/>
      <c r="F99" s="635"/>
      <c r="G99" s="635"/>
      <c r="H99" s="635"/>
      <c r="I99" s="635"/>
      <c r="J99" s="636"/>
      <c r="K99" s="636"/>
      <c r="L99" s="636"/>
      <c r="M99" s="636"/>
      <c r="N99" s="636"/>
      <c r="O99" s="637"/>
      <c r="P99" s="185" t="str">
        <f ca="1">IF(AND($A$11,Fehlerkontrolle!P95&lt;=$J$16),Fehlerkontrolle!P95,"")</f>
        <v/>
      </c>
      <c r="Q99" s="185" t="str">
        <f ca="1">IF(AND($A$11,Fehlerkontrolle!P95&gt;=$L$16,Fehlerkontrolle!P95 &lt;=$N$16),Fehlerkontrolle!P95,"")</f>
        <v/>
      </c>
      <c r="R99" s="621" t="str">
        <f ca="1">IF(AND($A$11,Fehlerkontrolle!P95&gt;=$P$16),Fehlerkontrolle!P95,"")</f>
        <v/>
      </c>
      <c r="S99" s="45"/>
      <c r="T99" s="45"/>
    </row>
    <row r="100" spans="1:20" s="177" customFormat="1">
      <c r="A100" s="90"/>
      <c r="B100" s="186"/>
      <c r="C100" s="83"/>
      <c r="D100" s="83"/>
      <c r="E100" s="83"/>
      <c r="F100" s="83"/>
      <c r="G100" s="83"/>
      <c r="H100" s="83"/>
      <c r="I100" s="83"/>
      <c r="J100" s="45"/>
      <c r="K100" s="45"/>
      <c r="L100" s="45"/>
      <c r="M100" s="45"/>
      <c r="N100" s="45"/>
      <c r="O100" s="45"/>
      <c r="P100" s="45"/>
      <c r="Q100" s="45"/>
      <c r="R100" s="45"/>
      <c r="S100" s="45"/>
      <c r="T100" s="45"/>
    </row>
    <row r="101" spans="1:20" s="177" customFormat="1">
      <c r="A101" s="90"/>
      <c r="B101" s="45"/>
      <c r="C101" s="83"/>
      <c r="D101" s="83"/>
      <c r="E101" s="83"/>
      <c r="F101" s="83"/>
      <c r="G101" s="83"/>
      <c r="H101" s="83"/>
      <c r="I101" s="83"/>
      <c r="J101" s="45"/>
      <c r="K101" s="45"/>
      <c r="L101" s="45"/>
      <c r="M101" s="45"/>
      <c r="N101" s="45"/>
      <c r="O101" s="45"/>
      <c r="P101" s="45"/>
      <c r="Q101" s="45"/>
      <c r="R101" s="45"/>
      <c r="S101" s="45"/>
      <c r="T101" s="45"/>
    </row>
    <row r="102" spans="1:20" s="177" customFormat="1">
      <c r="A102" s="99"/>
      <c r="B102" s="171"/>
      <c r="C102" s="172"/>
      <c r="D102" s="172"/>
      <c r="E102" s="172"/>
      <c r="F102" s="172"/>
      <c r="G102" s="172"/>
      <c r="H102" s="172"/>
      <c r="I102" s="172"/>
      <c r="J102" s="171"/>
      <c r="K102" s="171"/>
      <c r="L102" s="171"/>
      <c r="M102" s="171"/>
      <c r="N102" s="171"/>
      <c r="O102" s="171"/>
      <c r="P102" s="171"/>
      <c r="Q102" s="171"/>
      <c r="R102" s="171"/>
      <c r="S102" s="171"/>
      <c r="T102" s="171"/>
    </row>
    <row r="103" spans="1:20" s="177" customFormat="1">
      <c r="A103" s="145"/>
      <c r="B103" s="178"/>
      <c r="C103" s="179"/>
      <c r="D103" s="179"/>
      <c r="E103" s="179"/>
      <c r="F103" s="179"/>
      <c r="G103" s="179"/>
      <c r="H103" s="179"/>
      <c r="I103" s="179"/>
      <c r="J103" s="178"/>
      <c r="K103" s="178"/>
      <c r="L103" s="178"/>
      <c r="M103" s="178"/>
      <c r="N103" s="178"/>
      <c r="O103" s="178"/>
      <c r="P103" s="178"/>
      <c r="Q103" s="178"/>
      <c r="R103" s="178"/>
      <c r="S103" s="178"/>
      <c r="T103" s="178"/>
    </row>
    <row r="104" spans="1:20" s="177" customFormat="1">
      <c r="A104" s="145"/>
      <c r="B104" s="178"/>
      <c r="C104" s="179"/>
      <c r="D104" s="179"/>
      <c r="E104" s="179"/>
      <c r="F104" s="179"/>
      <c r="G104" s="179"/>
      <c r="H104" s="179"/>
      <c r="I104" s="179"/>
      <c r="J104" s="178"/>
      <c r="K104" s="178"/>
      <c r="L104" s="178"/>
      <c r="M104" s="178"/>
      <c r="N104" s="178"/>
      <c r="O104" s="178"/>
      <c r="P104" s="178"/>
      <c r="Q104" s="178"/>
      <c r="R104" s="178"/>
      <c r="S104" s="178"/>
      <c r="T104" s="178"/>
    </row>
    <row r="105" spans="1:20" s="177" customFormat="1">
      <c r="A105" s="145"/>
      <c r="B105" s="178"/>
      <c r="C105" s="179"/>
      <c r="D105" s="179"/>
      <c r="E105" s="179"/>
      <c r="F105" s="179"/>
      <c r="G105" s="179"/>
      <c r="H105" s="179"/>
      <c r="I105" s="179"/>
      <c r="J105" s="178"/>
      <c r="K105" s="178"/>
      <c r="L105" s="178"/>
      <c r="M105" s="178"/>
      <c r="N105" s="178"/>
      <c r="O105" s="178"/>
      <c r="P105" s="178"/>
      <c r="Q105" s="178"/>
      <c r="R105" s="178"/>
      <c r="S105" s="178"/>
      <c r="T105" s="178"/>
    </row>
    <row r="106" spans="1:20" s="177" customFormat="1">
      <c r="A106" s="145"/>
      <c r="B106" s="178"/>
      <c r="C106" s="179"/>
      <c r="D106" s="179"/>
      <c r="E106" s="179"/>
      <c r="F106" s="179"/>
      <c r="G106" s="179"/>
      <c r="H106" s="179"/>
      <c r="I106" s="179"/>
      <c r="J106" s="178"/>
      <c r="K106" s="178"/>
      <c r="L106" s="178"/>
      <c r="M106" s="178"/>
      <c r="N106" s="178"/>
      <c r="O106" s="178"/>
      <c r="P106" s="178"/>
      <c r="Q106" s="178"/>
      <c r="R106" s="178"/>
      <c r="S106" s="178"/>
      <c r="T106" s="178"/>
    </row>
    <row r="107" spans="1:20" s="177" customFormat="1">
      <c r="A107" s="145"/>
      <c r="B107" s="178"/>
      <c r="C107" s="179"/>
      <c r="D107" s="179"/>
      <c r="E107" s="179"/>
      <c r="F107" s="179"/>
      <c r="G107" s="179"/>
      <c r="H107" s="179"/>
      <c r="I107" s="179"/>
      <c r="J107" s="178"/>
      <c r="K107" s="178"/>
      <c r="L107" s="178"/>
      <c r="M107" s="178"/>
      <c r="N107" s="178"/>
      <c r="O107" s="178"/>
      <c r="P107" s="178"/>
      <c r="Q107" s="178"/>
      <c r="R107" s="178"/>
      <c r="S107" s="178"/>
      <c r="T107" s="178"/>
    </row>
    <row r="108" spans="1:20" s="177" customFormat="1">
      <c r="A108" s="145"/>
      <c r="B108" s="178"/>
      <c r="C108" s="179"/>
      <c r="D108" s="179"/>
      <c r="E108" s="179"/>
      <c r="F108" s="179"/>
      <c r="G108" s="179"/>
      <c r="H108" s="179"/>
      <c r="I108" s="179"/>
      <c r="J108" s="178"/>
      <c r="K108" s="178"/>
      <c r="L108" s="178"/>
      <c r="M108" s="178"/>
      <c r="N108" s="178"/>
      <c r="O108" s="178"/>
      <c r="P108" s="178"/>
      <c r="Q108" s="178"/>
      <c r="R108" s="178"/>
      <c r="S108" s="178"/>
      <c r="T108" s="178"/>
    </row>
    <row r="109" spans="1:20" s="177" customFormat="1">
      <c r="A109" s="145"/>
      <c r="B109" s="178"/>
      <c r="C109" s="179"/>
      <c r="D109" s="179"/>
      <c r="E109" s="179"/>
      <c r="F109" s="179"/>
      <c r="G109" s="179"/>
      <c r="H109" s="179"/>
      <c r="I109" s="179"/>
      <c r="J109" s="178"/>
      <c r="K109" s="178"/>
      <c r="L109" s="178"/>
      <c r="M109" s="178"/>
      <c r="N109" s="178"/>
      <c r="O109" s="178"/>
      <c r="P109" s="178"/>
      <c r="Q109" s="178"/>
      <c r="R109" s="178"/>
      <c r="S109" s="178"/>
      <c r="T109" s="178"/>
    </row>
    <row r="110" spans="1:20" s="177" customFormat="1">
      <c r="A110" s="145"/>
      <c r="B110" s="178"/>
      <c r="C110" s="179"/>
      <c r="D110" s="179"/>
      <c r="E110" s="179"/>
      <c r="F110" s="179"/>
      <c r="G110" s="179"/>
      <c r="H110" s="179"/>
      <c r="I110" s="179"/>
      <c r="J110" s="178"/>
      <c r="K110" s="178"/>
      <c r="L110" s="178"/>
      <c r="M110" s="178"/>
      <c r="N110" s="178"/>
      <c r="O110" s="178"/>
      <c r="P110" s="178"/>
      <c r="Q110" s="178"/>
      <c r="R110" s="178"/>
      <c r="S110" s="178"/>
      <c r="T110" s="178"/>
    </row>
    <row r="111" spans="1:20" s="177" customFormat="1">
      <c r="A111" s="145"/>
      <c r="B111" s="178"/>
      <c r="C111" s="179"/>
      <c r="D111" s="179"/>
      <c r="E111" s="179"/>
      <c r="F111" s="179"/>
      <c r="G111" s="179"/>
      <c r="H111" s="179"/>
      <c r="I111" s="179"/>
      <c r="J111" s="178"/>
      <c r="K111" s="178"/>
      <c r="L111" s="178"/>
      <c r="M111" s="178"/>
      <c r="N111" s="178"/>
      <c r="O111" s="178"/>
      <c r="P111" s="178"/>
      <c r="Q111" s="178"/>
      <c r="R111" s="178"/>
      <c r="S111" s="178"/>
      <c r="T111" s="178"/>
    </row>
    <row r="112" spans="1:20" s="177" customFormat="1">
      <c r="A112" s="145"/>
      <c r="B112" s="178"/>
      <c r="C112" s="179"/>
      <c r="D112" s="179"/>
      <c r="E112" s="179"/>
      <c r="F112" s="179"/>
      <c r="G112" s="179"/>
      <c r="H112" s="179"/>
      <c r="I112" s="179"/>
      <c r="J112" s="178"/>
      <c r="K112" s="178"/>
      <c r="L112" s="178"/>
      <c r="M112" s="178"/>
      <c r="N112" s="178"/>
      <c r="O112" s="178"/>
      <c r="P112" s="178"/>
      <c r="Q112" s="178"/>
      <c r="R112" s="178"/>
      <c r="S112" s="178"/>
      <c r="T112" s="178"/>
    </row>
    <row r="113" spans="1:20" s="177" customFormat="1">
      <c r="A113" s="145"/>
      <c r="B113" s="178"/>
      <c r="C113" s="179"/>
      <c r="D113" s="179"/>
      <c r="E113" s="179"/>
      <c r="F113" s="179"/>
      <c r="G113" s="179"/>
      <c r="H113" s="179"/>
      <c r="I113" s="179"/>
      <c r="J113" s="178"/>
      <c r="K113" s="178"/>
      <c r="L113" s="178"/>
      <c r="M113" s="178"/>
      <c r="N113" s="178"/>
      <c r="O113" s="178"/>
      <c r="P113" s="178"/>
      <c r="Q113" s="178"/>
      <c r="R113" s="178"/>
      <c r="S113" s="178"/>
      <c r="T113" s="178"/>
    </row>
    <row r="114" spans="1:20" s="177" customFormat="1">
      <c r="A114" s="145"/>
      <c r="B114" s="178"/>
      <c r="C114" s="179"/>
      <c r="D114" s="179"/>
      <c r="E114" s="179"/>
      <c r="F114" s="179"/>
      <c r="G114" s="179"/>
      <c r="H114" s="179"/>
      <c r="I114" s="179"/>
      <c r="J114" s="178"/>
      <c r="K114" s="178"/>
      <c r="L114" s="178"/>
      <c r="M114" s="178"/>
      <c r="N114" s="178"/>
      <c r="O114" s="178"/>
      <c r="P114" s="178"/>
      <c r="Q114" s="178"/>
      <c r="R114" s="178"/>
      <c r="S114" s="178"/>
      <c r="T114" s="178"/>
    </row>
    <row r="115" spans="1:20" s="177" customFormat="1">
      <c r="A115" s="145"/>
      <c r="B115" s="178"/>
      <c r="C115" s="179"/>
      <c r="D115" s="179"/>
      <c r="E115" s="179"/>
      <c r="F115" s="179"/>
      <c r="G115" s="179"/>
      <c r="H115" s="179"/>
      <c r="I115" s="179"/>
      <c r="J115" s="178"/>
      <c r="K115" s="178"/>
      <c r="L115" s="178"/>
      <c r="M115" s="178"/>
      <c r="N115" s="178"/>
      <c r="O115" s="178"/>
      <c r="P115" s="178"/>
      <c r="Q115" s="178"/>
      <c r="R115" s="178"/>
      <c r="S115" s="178"/>
      <c r="T115" s="178"/>
    </row>
    <row r="116" spans="1:20" s="177" customFormat="1">
      <c r="A116" s="145"/>
      <c r="B116" s="178"/>
      <c r="C116" s="179"/>
      <c r="D116" s="179"/>
      <c r="E116" s="179"/>
      <c r="F116" s="179"/>
      <c r="G116" s="179"/>
      <c r="H116" s="179"/>
      <c r="I116" s="179"/>
      <c r="J116" s="178"/>
      <c r="K116" s="178"/>
      <c r="L116" s="178"/>
      <c r="M116" s="178"/>
      <c r="N116" s="178"/>
      <c r="O116" s="178"/>
      <c r="P116" s="178"/>
      <c r="Q116" s="178"/>
      <c r="R116" s="178"/>
      <c r="S116" s="178"/>
      <c r="T116" s="178"/>
    </row>
    <row r="117" spans="1:20" s="177" customFormat="1">
      <c r="A117" s="145"/>
      <c r="B117" s="178"/>
      <c r="C117" s="179"/>
      <c r="D117" s="179"/>
      <c r="E117" s="179"/>
      <c r="F117" s="179"/>
      <c r="G117" s="179"/>
      <c r="H117" s="179"/>
      <c r="I117" s="179"/>
      <c r="J117" s="178"/>
      <c r="K117" s="178"/>
      <c r="L117" s="178"/>
      <c r="M117" s="178"/>
      <c r="N117" s="178"/>
      <c r="O117" s="178"/>
      <c r="P117" s="178"/>
      <c r="Q117" s="178"/>
      <c r="R117" s="178"/>
      <c r="S117" s="178"/>
      <c r="T117" s="178"/>
    </row>
    <row r="118" spans="1:20" s="177" customFormat="1">
      <c r="A118" s="145"/>
      <c r="B118" s="178"/>
      <c r="C118" s="179"/>
      <c r="D118" s="179"/>
      <c r="E118" s="179"/>
      <c r="F118" s="179"/>
      <c r="G118" s="179"/>
      <c r="H118" s="179"/>
      <c r="I118" s="179"/>
      <c r="J118" s="178"/>
      <c r="K118" s="178"/>
      <c r="L118" s="178"/>
      <c r="M118" s="178"/>
      <c r="N118" s="178"/>
      <c r="O118" s="178"/>
      <c r="P118" s="178"/>
      <c r="Q118" s="178"/>
      <c r="R118" s="178"/>
      <c r="S118" s="178"/>
      <c r="T118" s="178"/>
    </row>
    <row r="119" spans="1:20" s="177" customFormat="1">
      <c r="A119" s="145"/>
      <c r="B119" s="178"/>
      <c r="C119" s="179"/>
      <c r="D119" s="179"/>
      <c r="E119" s="179"/>
      <c r="F119" s="179"/>
      <c r="G119" s="179"/>
      <c r="H119" s="179"/>
      <c r="I119" s="179"/>
      <c r="J119" s="178"/>
      <c r="K119" s="178"/>
      <c r="L119" s="178"/>
      <c r="M119" s="178"/>
      <c r="N119" s="178"/>
      <c r="O119" s="178"/>
      <c r="P119" s="178"/>
      <c r="Q119" s="178"/>
      <c r="R119" s="178"/>
      <c r="S119" s="178"/>
      <c r="T119" s="178"/>
    </row>
    <row r="120" spans="1:20" s="177" customFormat="1">
      <c r="A120" s="145"/>
      <c r="B120" s="178"/>
      <c r="C120" s="179"/>
      <c r="D120" s="179"/>
      <c r="E120" s="179"/>
      <c r="F120" s="179"/>
      <c r="G120" s="179"/>
      <c r="H120" s="179"/>
      <c r="I120" s="179"/>
      <c r="J120" s="178"/>
      <c r="K120" s="178"/>
      <c r="L120" s="178"/>
      <c r="M120" s="178"/>
      <c r="N120" s="178"/>
      <c r="O120" s="178"/>
      <c r="P120" s="178"/>
      <c r="Q120" s="178"/>
      <c r="R120" s="178"/>
      <c r="S120" s="178"/>
      <c r="T120" s="178"/>
    </row>
    <row r="121" spans="1:20" s="177" customFormat="1">
      <c r="A121" s="145"/>
      <c r="B121" s="178"/>
      <c r="C121" s="179"/>
      <c r="D121" s="179"/>
      <c r="E121" s="179"/>
      <c r="F121" s="179"/>
      <c r="G121" s="179"/>
      <c r="H121" s="179"/>
      <c r="I121" s="179"/>
      <c r="J121" s="178"/>
      <c r="K121" s="178"/>
      <c r="L121" s="178"/>
      <c r="M121" s="178"/>
      <c r="N121" s="178"/>
      <c r="O121" s="178"/>
      <c r="P121" s="178"/>
      <c r="Q121" s="178"/>
      <c r="R121" s="178"/>
      <c r="S121" s="178"/>
      <c r="T121" s="178"/>
    </row>
    <row r="122" spans="1:20" s="177" customFormat="1">
      <c r="A122" s="145"/>
      <c r="B122" s="178"/>
      <c r="C122" s="179"/>
      <c r="D122" s="179"/>
      <c r="E122" s="179"/>
      <c r="F122" s="179"/>
      <c r="G122" s="179"/>
      <c r="H122" s="179"/>
      <c r="I122" s="179"/>
      <c r="J122" s="178"/>
      <c r="K122" s="178"/>
      <c r="L122" s="178"/>
      <c r="M122" s="178"/>
      <c r="N122" s="178"/>
      <c r="O122" s="178"/>
      <c r="P122" s="178"/>
      <c r="Q122" s="178"/>
      <c r="R122" s="178"/>
      <c r="S122" s="178"/>
      <c r="T122" s="178"/>
    </row>
    <row r="123" spans="1:20" s="177" customFormat="1">
      <c r="A123" s="145"/>
      <c r="B123" s="178"/>
      <c r="C123" s="179"/>
      <c r="D123" s="179"/>
      <c r="E123" s="179"/>
      <c r="F123" s="179"/>
      <c r="G123" s="179"/>
      <c r="H123" s="179"/>
      <c r="I123" s="179"/>
      <c r="J123" s="178"/>
      <c r="K123" s="178"/>
      <c r="L123" s="178"/>
      <c r="M123" s="178"/>
      <c r="N123" s="178"/>
      <c r="O123" s="178"/>
      <c r="P123" s="178"/>
      <c r="Q123" s="178"/>
      <c r="R123" s="178"/>
      <c r="S123" s="178"/>
      <c r="T123" s="178"/>
    </row>
    <row r="124" spans="1:20" s="177" customFormat="1">
      <c r="A124" s="145"/>
      <c r="B124" s="178"/>
      <c r="C124" s="179"/>
      <c r="D124" s="179"/>
      <c r="E124" s="179"/>
      <c r="F124" s="179"/>
      <c r="G124" s="179"/>
      <c r="H124" s="179"/>
      <c r="I124" s="179"/>
      <c r="J124" s="178"/>
      <c r="K124" s="178"/>
      <c r="L124" s="178"/>
      <c r="M124" s="178"/>
      <c r="N124" s="178"/>
      <c r="O124" s="178"/>
      <c r="P124" s="178"/>
      <c r="Q124" s="178"/>
      <c r="R124" s="178"/>
      <c r="S124" s="178"/>
      <c r="T124" s="178"/>
    </row>
    <row r="125" spans="1:20" s="177" customFormat="1">
      <c r="A125" s="145"/>
      <c r="B125" s="178"/>
      <c r="C125" s="179"/>
      <c r="D125" s="179"/>
      <c r="E125" s="179"/>
      <c r="F125" s="179"/>
      <c r="G125" s="179"/>
      <c r="H125" s="179"/>
      <c r="I125" s="179"/>
      <c r="J125" s="178"/>
      <c r="K125" s="178"/>
      <c r="L125" s="178"/>
      <c r="M125" s="178"/>
      <c r="N125" s="178"/>
      <c r="O125" s="178"/>
      <c r="P125" s="178"/>
      <c r="Q125" s="178"/>
      <c r="R125" s="178"/>
      <c r="S125" s="178"/>
      <c r="T125" s="178"/>
    </row>
    <row r="126" spans="1:20" s="177" customFormat="1">
      <c r="A126" s="145"/>
      <c r="B126" s="178"/>
      <c r="C126" s="179"/>
      <c r="D126" s="179"/>
      <c r="E126" s="179"/>
      <c r="F126" s="179"/>
      <c r="G126" s="179"/>
      <c r="H126" s="179"/>
      <c r="I126" s="179"/>
      <c r="J126" s="178"/>
      <c r="K126" s="178"/>
      <c r="L126" s="178"/>
      <c r="M126" s="178"/>
      <c r="N126" s="178"/>
      <c r="O126" s="178"/>
      <c r="P126" s="178"/>
      <c r="Q126" s="178"/>
      <c r="R126" s="178"/>
      <c r="S126" s="178"/>
      <c r="T126" s="178"/>
    </row>
    <row r="127" spans="1:20" s="177" customFormat="1">
      <c r="A127" s="145"/>
      <c r="B127" s="178"/>
      <c r="C127" s="179"/>
      <c r="D127" s="179"/>
      <c r="E127" s="179"/>
      <c r="F127" s="179"/>
      <c r="G127" s="179"/>
      <c r="H127" s="179"/>
      <c r="I127" s="179"/>
      <c r="J127" s="178"/>
      <c r="K127" s="178"/>
      <c r="L127" s="178"/>
      <c r="M127" s="178"/>
      <c r="N127" s="178"/>
      <c r="O127" s="178"/>
      <c r="P127" s="178"/>
      <c r="Q127" s="178"/>
      <c r="R127" s="178"/>
      <c r="S127" s="178"/>
      <c r="T127" s="178"/>
    </row>
    <row r="128" spans="1:20" s="177" customFormat="1">
      <c r="A128" s="145"/>
      <c r="B128" s="178"/>
      <c r="C128" s="179"/>
      <c r="D128" s="179"/>
      <c r="E128" s="179"/>
      <c r="F128" s="179"/>
      <c r="G128" s="179"/>
      <c r="H128" s="179"/>
      <c r="I128" s="179"/>
      <c r="J128" s="178"/>
      <c r="K128" s="178"/>
      <c r="L128" s="178"/>
      <c r="M128" s="178"/>
      <c r="N128" s="178"/>
      <c r="O128" s="178"/>
      <c r="P128" s="178"/>
      <c r="Q128" s="178"/>
      <c r="R128" s="178"/>
      <c r="S128" s="178"/>
      <c r="T128" s="178"/>
    </row>
    <row r="129" spans="1:20" s="177" customFormat="1">
      <c r="A129" s="145"/>
      <c r="B129" s="178"/>
      <c r="C129" s="179"/>
      <c r="D129" s="179"/>
      <c r="E129" s="179"/>
      <c r="F129" s="179"/>
      <c r="G129" s="179"/>
      <c r="H129" s="179"/>
      <c r="I129" s="179"/>
      <c r="J129" s="178"/>
      <c r="K129" s="178"/>
      <c r="L129" s="178"/>
      <c r="M129" s="178"/>
      <c r="N129" s="178"/>
      <c r="O129" s="178"/>
      <c r="P129" s="178"/>
      <c r="Q129" s="178"/>
      <c r="R129" s="178"/>
      <c r="S129" s="178"/>
      <c r="T129" s="178"/>
    </row>
    <row r="130" spans="1:20" s="177" customFormat="1">
      <c r="A130" s="145"/>
      <c r="B130" s="178"/>
      <c r="C130" s="179"/>
      <c r="D130" s="179"/>
      <c r="E130" s="179"/>
      <c r="F130" s="179"/>
      <c r="G130" s="179"/>
      <c r="H130" s="179"/>
      <c r="I130" s="179"/>
      <c r="J130" s="178"/>
      <c r="K130" s="178"/>
      <c r="L130" s="178"/>
      <c r="M130" s="178"/>
      <c r="N130" s="178"/>
      <c r="O130" s="178"/>
      <c r="P130" s="178"/>
      <c r="Q130" s="178"/>
      <c r="R130" s="178"/>
      <c r="S130" s="178"/>
      <c r="T130" s="178"/>
    </row>
    <row r="131" spans="1:20" s="177" customFormat="1">
      <c r="A131" s="145"/>
      <c r="B131" s="178"/>
      <c r="C131" s="179"/>
      <c r="D131" s="179"/>
      <c r="E131" s="179"/>
      <c r="F131" s="179"/>
      <c r="G131" s="179"/>
      <c r="H131" s="179"/>
      <c r="I131" s="179"/>
      <c r="J131" s="178"/>
      <c r="K131" s="178"/>
      <c r="L131" s="178"/>
      <c r="M131" s="178"/>
      <c r="N131" s="178"/>
      <c r="O131" s="178"/>
      <c r="P131" s="178"/>
      <c r="Q131" s="178"/>
      <c r="R131" s="178"/>
      <c r="S131" s="178"/>
      <c r="T131" s="178"/>
    </row>
    <row r="132" spans="1:20" s="177" customFormat="1">
      <c r="A132" s="145"/>
      <c r="B132" s="178"/>
      <c r="C132" s="179"/>
      <c r="D132" s="179"/>
      <c r="E132" s="179"/>
      <c r="F132" s="179"/>
      <c r="G132" s="179"/>
      <c r="H132" s="179"/>
      <c r="I132" s="179"/>
      <c r="J132" s="178"/>
      <c r="K132" s="178"/>
      <c r="L132" s="178"/>
      <c r="M132" s="178"/>
      <c r="N132" s="178"/>
      <c r="O132" s="178"/>
      <c r="P132" s="178"/>
      <c r="Q132" s="178"/>
      <c r="R132" s="178"/>
      <c r="S132" s="178"/>
      <c r="T132" s="178"/>
    </row>
    <row r="133" spans="1:20" s="177" customFormat="1">
      <c r="A133" s="145"/>
      <c r="B133" s="178"/>
      <c r="C133" s="179"/>
      <c r="D133" s="179"/>
      <c r="E133" s="179"/>
      <c r="F133" s="179"/>
      <c r="G133" s="179"/>
      <c r="H133" s="179"/>
      <c r="I133" s="179"/>
      <c r="J133" s="178"/>
      <c r="K133" s="178"/>
      <c r="L133" s="178"/>
      <c r="M133" s="178"/>
      <c r="N133" s="178"/>
      <c r="O133" s="178"/>
      <c r="P133" s="178"/>
      <c r="Q133" s="178"/>
      <c r="R133" s="178"/>
      <c r="S133" s="178"/>
      <c r="T133" s="178"/>
    </row>
    <row r="134" spans="1:20" s="177" customFormat="1">
      <c r="A134" s="145"/>
      <c r="B134" s="178"/>
      <c r="C134" s="179"/>
      <c r="D134" s="179"/>
      <c r="E134" s="179"/>
      <c r="F134" s="179"/>
      <c r="G134" s="179"/>
      <c r="H134" s="179"/>
      <c r="I134" s="179"/>
      <c r="J134" s="178"/>
      <c r="K134" s="178"/>
      <c r="L134" s="178"/>
      <c r="M134" s="178"/>
      <c r="N134" s="178"/>
      <c r="O134" s="178"/>
      <c r="P134" s="178"/>
      <c r="Q134" s="178"/>
      <c r="R134" s="178"/>
      <c r="S134" s="178"/>
      <c r="T134" s="178"/>
    </row>
    <row r="135" spans="1:20" s="177" customFormat="1">
      <c r="A135" s="145"/>
      <c r="B135" s="178"/>
      <c r="C135" s="179"/>
      <c r="D135" s="179"/>
      <c r="E135" s="179"/>
      <c r="F135" s="179"/>
      <c r="G135" s="179"/>
      <c r="H135" s="179"/>
      <c r="I135" s="179"/>
      <c r="J135" s="178"/>
      <c r="K135" s="178"/>
      <c r="L135" s="178"/>
      <c r="M135" s="178"/>
      <c r="N135" s="178"/>
      <c r="O135" s="178"/>
      <c r="P135" s="178"/>
      <c r="Q135" s="178"/>
      <c r="R135" s="178"/>
      <c r="S135" s="178"/>
      <c r="T135" s="178"/>
    </row>
    <row r="136" spans="1:20" s="177" customFormat="1">
      <c r="A136" s="145"/>
      <c r="B136" s="178"/>
      <c r="C136" s="179"/>
      <c r="D136" s="179"/>
      <c r="E136" s="179"/>
      <c r="F136" s="179"/>
      <c r="G136" s="179"/>
      <c r="H136" s="179"/>
      <c r="I136" s="179"/>
      <c r="J136" s="178"/>
      <c r="K136" s="178"/>
      <c r="L136" s="178"/>
      <c r="M136" s="178"/>
      <c r="N136" s="178"/>
      <c r="O136" s="178"/>
      <c r="P136" s="178"/>
      <c r="Q136" s="178"/>
      <c r="R136" s="178"/>
      <c r="S136" s="178"/>
      <c r="T136" s="178"/>
    </row>
    <row r="137" spans="1:20" s="177" customFormat="1">
      <c r="A137" s="145"/>
      <c r="B137" s="178"/>
      <c r="C137" s="179"/>
      <c r="D137" s="179"/>
      <c r="E137" s="179"/>
      <c r="F137" s="179"/>
      <c r="G137" s="179"/>
      <c r="H137" s="179"/>
      <c r="I137" s="179"/>
      <c r="J137" s="178"/>
      <c r="K137" s="178"/>
      <c r="L137" s="178"/>
      <c r="M137" s="178"/>
      <c r="N137" s="178"/>
      <c r="O137" s="178"/>
      <c r="P137" s="178"/>
      <c r="Q137" s="178"/>
      <c r="R137" s="178"/>
      <c r="S137" s="178"/>
      <c r="T137" s="178"/>
    </row>
    <row r="138" spans="1:20" s="177" customFormat="1">
      <c r="A138" s="145"/>
      <c r="B138" s="178"/>
      <c r="C138" s="179"/>
      <c r="D138" s="179"/>
      <c r="E138" s="179"/>
      <c r="F138" s="179"/>
      <c r="G138" s="179"/>
      <c r="H138" s="179"/>
      <c r="I138" s="179"/>
      <c r="J138" s="178"/>
      <c r="K138" s="178"/>
      <c r="L138" s="178"/>
      <c r="M138" s="178"/>
      <c r="N138" s="178"/>
      <c r="O138" s="178"/>
      <c r="P138" s="178"/>
      <c r="Q138" s="178"/>
      <c r="R138" s="178"/>
      <c r="S138" s="178"/>
      <c r="T138" s="178"/>
    </row>
    <row r="139" spans="1:20" s="177" customFormat="1">
      <c r="A139" s="145"/>
      <c r="B139" s="178"/>
      <c r="C139" s="179"/>
      <c r="D139" s="179"/>
      <c r="E139" s="179"/>
      <c r="F139" s="179"/>
      <c r="G139" s="179"/>
      <c r="H139" s="179"/>
      <c r="I139" s="179"/>
      <c r="J139" s="178"/>
      <c r="K139" s="178"/>
      <c r="L139" s="178"/>
      <c r="M139" s="178"/>
      <c r="N139" s="178"/>
      <c r="O139" s="178"/>
      <c r="P139" s="178"/>
      <c r="Q139" s="178"/>
      <c r="R139" s="178"/>
      <c r="S139" s="178"/>
      <c r="T139" s="178"/>
    </row>
    <row r="140" spans="1:20" s="177" customFormat="1">
      <c r="A140" s="145"/>
      <c r="B140" s="178"/>
      <c r="C140" s="179"/>
      <c r="D140" s="179"/>
      <c r="E140" s="179"/>
      <c r="F140" s="179"/>
      <c r="G140" s="179"/>
      <c r="H140" s="179"/>
      <c r="I140" s="179"/>
      <c r="J140" s="178"/>
      <c r="K140" s="178"/>
      <c r="L140" s="178"/>
      <c r="M140" s="178"/>
      <c r="N140" s="178"/>
      <c r="O140" s="178"/>
      <c r="P140" s="178"/>
      <c r="Q140" s="178"/>
      <c r="R140" s="178"/>
      <c r="S140" s="178"/>
      <c r="T140" s="178"/>
    </row>
    <row r="141" spans="1:20" s="177" customFormat="1">
      <c r="A141" s="145"/>
      <c r="B141" s="178"/>
      <c r="C141" s="179"/>
      <c r="D141" s="179"/>
      <c r="E141" s="179"/>
      <c r="F141" s="179"/>
      <c r="G141" s="179"/>
      <c r="H141" s="179"/>
      <c r="I141" s="179"/>
      <c r="J141" s="178"/>
      <c r="K141" s="178"/>
      <c r="L141" s="178"/>
      <c r="M141" s="178"/>
      <c r="N141" s="178"/>
      <c r="O141" s="178"/>
      <c r="P141" s="178"/>
      <c r="Q141" s="178"/>
      <c r="R141" s="178"/>
      <c r="S141" s="178"/>
      <c r="T141" s="178"/>
    </row>
    <row r="142" spans="1:20" s="177" customFormat="1">
      <c r="A142" s="145"/>
      <c r="B142" s="178"/>
      <c r="C142" s="179"/>
      <c r="D142" s="179"/>
      <c r="E142" s="179"/>
      <c r="F142" s="179"/>
      <c r="G142" s="179"/>
      <c r="H142" s="179"/>
      <c r="I142" s="179"/>
      <c r="J142" s="178"/>
      <c r="K142" s="178"/>
      <c r="L142" s="178"/>
      <c r="M142" s="178"/>
      <c r="N142" s="178"/>
      <c r="O142" s="178"/>
      <c r="P142" s="178"/>
      <c r="Q142" s="178"/>
      <c r="R142" s="178"/>
      <c r="S142" s="178"/>
      <c r="T142" s="178"/>
    </row>
    <row r="143" spans="1:20" s="177" customFormat="1">
      <c r="A143" s="145"/>
      <c r="B143" s="178"/>
      <c r="C143" s="179"/>
      <c r="D143" s="179"/>
      <c r="E143" s="179"/>
      <c r="F143" s="179"/>
      <c r="G143" s="179"/>
      <c r="H143" s="179"/>
      <c r="I143" s="179"/>
      <c r="J143" s="178"/>
      <c r="K143" s="178"/>
      <c r="L143" s="178"/>
      <c r="M143" s="178"/>
      <c r="N143" s="178"/>
      <c r="O143" s="178"/>
      <c r="P143" s="178"/>
      <c r="Q143" s="178"/>
      <c r="R143" s="178"/>
      <c r="S143" s="178"/>
      <c r="T143" s="178"/>
    </row>
    <row r="144" spans="1:20" s="177" customFormat="1">
      <c r="A144" s="145"/>
      <c r="B144" s="178"/>
      <c r="C144" s="179"/>
      <c r="D144" s="179"/>
      <c r="E144" s="179"/>
      <c r="F144" s="179"/>
      <c r="G144" s="179"/>
      <c r="H144" s="179"/>
      <c r="I144" s="179"/>
      <c r="J144" s="178"/>
      <c r="K144" s="178"/>
      <c r="L144" s="178"/>
      <c r="M144" s="178"/>
      <c r="N144" s="178"/>
      <c r="O144" s="178"/>
      <c r="P144" s="178"/>
      <c r="Q144" s="178"/>
      <c r="R144" s="178"/>
      <c r="S144" s="178"/>
      <c r="T144" s="178"/>
    </row>
    <row r="145" spans="1:20" s="177" customFormat="1">
      <c r="A145" s="145"/>
      <c r="B145" s="178"/>
      <c r="C145" s="179"/>
      <c r="D145" s="179"/>
      <c r="E145" s="179"/>
      <c r="F145" s="179"/>
      <c r="G145" s="179"/>
      <c r="H145" s="179"/>
      <c r="I145" s="179"/>
      <c r="J145" s="178"/>
      <c r="K145" s="178"/>
      <c r="L145" s="178"/>
      <c r="M145" s="178"/>
      <c r="N145" s="178"/>
      <c r="O145" s="178"/>
      <c r="P145" s="178"/>
      <c r="Q145" s="178"/>
      <c r="R145" s="178"/>
      <c r="S145" s="178"/>
      <c r="T145" s="178"/>
    </row>
    <row r="146" spans="1:20" s="177" customFormat="1">
      <c r="A146" s="145"/>
      <c r="B146" s="178"/>
      <c r="C146" s="179"/>
      <c r="D146" s="179"/>
      <c r="E146" s="179"/>
      <c r="F146" s="179"/>
      <c r="G146" s="179"/>
      <c r="H146" s="179"/>
      <c r="I146" s="179"/>
      <c r="J146" s="178"/>
      <c r="K146" s="178"/>
      <c r="L146" s="178"/>
      <c r="M146" s="178"/>
      <c r="N146" s="178"/>
      <c r="O146" s="178"/>
      <c r="P146" s="178"/>
      <c r="Q146" s="178"/>
      <c r="R146" s="178"/>
      <c r="S146" s="178"/>
      <c r="T146" s="178"/>
    </row>
    <row r="147" spans="1:20" s="177" customFormat="1">
      <c r="A147" s="145"/>
      <c r="B147" s="178"/>
      <c r="C147" s="179"/>
      <c r="D147" s="179"/>
      <c r="E147" s="179"/>
      <c r="F147" s="179"/>
      <c r="G147" s="179"/>
      <c r="H147" s="179"/>
      <c r="I147" s="179"/>
      <c r="J147" s="178"/>
      <c r="K147" s="178"/>
      <c r="L147" s="178"/>
      <c r="M147" s="178"/>
      <c r="N147" s="178"/>
      <c r="O147" s="178"/>
      <c r="P147" s="178"/>
      <c r="Q147" s="178"/>
      <c r="R147" s="178"/>
      <c r="S147" s="178"/>
      <c r="T147" s="178"/>
    </row>
    <row r="148" spans="1:20" s="177" customFormat="1">
      <c r="A148" s="145"/>
      <c r="B148" s="178"/>
      <c r="C148" s="179"/>
      <c r="D148" s="179"/>
      <c r="E148" s="179"/>
      <c r="F148" s="179"/>
      <c r="G148" s="179"/>
      <c r="H148" s="179"/>
      <c r="I148" s="179"/>
      <c r="J148" s="178"/>
      <c r="K148" s="178"/>
      <c r="L148" s="178"/>
      <c r="M148" s="178"/>
      <c r="N148" s="178"/>
      <c r="O148" s="178"/>
      <c r="P148" s="178"/>
      <c r="Q148" s="178"/>
      <c r="R148" s="178"/>
      <c r="S148" s="178"/>
      <c r="T148" s="178"/>
    </row>
    <row r="149" spans="1:20" s="177" customFormat="1">
      <c r="A149" s="145"/>
      <c r="B149" s="178"/>
      <c r="C149" s="179"/>
      <c r="D149" s="179"/>
      <c r="E149" s="179"/>
      <c r="F149" s="179"/>
      <c r="G149" s="179"/>
      <c r="H149" s="179"/>
      <c r="I149" s="179"/>
      <c r="J149" s="178"/>
      <c r="K149" s="178"/>
      <c r="L149" s="178"/>
      <c r="M149" s="178"/>
      <c r="N149" s="178"/>
      <c r="O149" s="178"/>
      <c r="P149" s="178"/>
      <c r="Q149" s="178"/>
      <c r="R149" s="178"/>
      <c r="S149" s="178"/>
      <c r="T149" s="178"/>
    </row>
    <row r="150" spans="1:20" s="177" customFormat="1">
      <c r="A150" s="145"/>
      <c r="B150" s="178"/>
      <c r="C150" s="179"/>
      <c r="D150" s="179"/>
      <c r="E150" s="179"/>
      <c r="F150" s="179"/>
      <c r="G150" s="179"/>
      <c r="H150" s="179"/>
      <c r="I150" s="179"/>
      <c r="J150" s="178"/>
      <c r="K150" s="178"/>
      <c r="L150" s="178"/>
      <c r="M150" s="178"/>
      <c r="N150" s="178"/>
      <c r="O150" s="178"/>
      <c r="P150" s="178"/>
      <c r="Q150" s="178"/>
      <c r="R150" s="178"/>
      <c r="S150" s="178"/>
      <c r="T150" s="178"/>
    </row>
    <row r="151" spans="1:20" s="177" customFormat="1">
      <c r="A151" s="145"/>
      <c r="B151" s="178"/>
      <c r="C151" s="179"/>
      <c r="D151" s="179"/>
      <c r="E151" s="179"/>
      <c r="F151" s="179"/>
      <c r="G151" s="179"/>
      <c r="H151" s="179"/>
      <c r="I151" s="179"/>
      <c r="J151" s="178"/>
      <c r="K151" s="178"/>
      <c r="L151" s="178"/>
      <c r="M151" s="178"/>
      <c r="N151" s="178"/>
      <c r="O151" s="178"/>
      <c r="P151" s="178"/>
      <c r="Q151" s="178"/>
      <c r="R151" s="178"/>
      <c r="S151" s="178"/>
      <c r="T151" s="178"/>
    </row>
    <row r="152" spans="1:20" s="177" customFormat="1">
      <c r="A152" s="145"/>
      <c r="B152" s="178"/>
      <c r="C152" s="179"/>
      <c r="D152" s="179"/>
      <c r="E152" s="179"/>
      <c r="F152" s="179"/>
      <c r="G152" s="179"/>
      <c r="H152" s="179"/>
      <c r="I152" s="179"/>
      <c r="J152" s="178"/>
      <c r="K152" s="178"/>
      <c r="L152" s="178"/>
      <c r="M152" s="178"/>
      <c r="N152" s="178"/>
      <c r="O152" s="178"/>
      <c r="P152" s="178"/>
      <c r="Q152" s="178"/>
      <c r="R152" s="178"/>
      <c r="S152" s="178"/>
      <c r="T152" s="178"/>
    </row>
    <row r="153" spans="1:20" s="177" customFormat="1">
      <c r="A153" s="145"/>
      <c r="B153" s="178"/>
      <c r="C153" s="179"/>
      <c r="D153" s="179"/>
      <c r="E153" s="179"/>
      <c r="F153" s="179"/>
      <c r="G153" s="179"/>
      <c r="H153" s="179"/>
      <c r="I153" s="179"/>
      <c r="J153" s="178"/>
      <c r="K153" s="178"/>
      <c r="L153" s="178"/>
      <c r="M153" s="178"/>
      <c r="N153" s="178"/>
      <c r="O153" s="178"/>
      <c r="P153" s="178"/>
      <c r="Q153" s="178"/>
      <c r="R153" s="178"/>
      <c r="S153" s="178"/>
      <c r="T153" s="178"/>
    </row>
    <row r="154" spans="1:20" s="177" customFormat="1">
      <c r="A154" s="145"/>
      <c r="B154" s="178"/>
      <c r="C154" s="179"/>
      <c r="D154" s="179"/>
      <c r="E154" s="179"/>
      <c r="F154" s="179"/>
      <c r="G154" s="179"/>
      <c r="H154" s="179"/>
      <c r="I154" s="179"/>
      <c r="J154" s="178"/>
      <c r="K154" s="178"/>
      <c r="L154" s="178"/>
      <c r="M154" s="178"/>
      <c r="N154" s="178"/>
      <c r="O154" s="178"/>
      <c r="P154" s="178"/>
      <c r="Q154" s="178"/>
      <c r="R154" s="178"/>
      <c r="S154" s="178"/>
      <c r="T154" s="178"/>
    </row>
    <row r="155" spans="1:20" s="177" customFormat="1">
      <c r="A155" s="145"/>
      <c r="B155" s="178"/>
      <c r="C155" s="179"/>
      <c r="D155" s="179"/>
      <c r="E155" s="179"/>
      <c r="F155" s="179"/>
      <c r="G155" s="179"/>
      <c r="H155" s="179"/>
      <c r="I155" s="179"/>
      <c r="J155" s="178"/>
      <c r="K155" s="178"/>
      <c r="L155" s="178"/>
      <c r="M155" s="178"/>
      <c r="N155" s="178"/>
      <c r="O155" s="178"/>
      <c r="P155" s="178"/>
      <c r="Q155" s="178"/>
      <c r="R155" s="178"/>
      <c r="S155" s="178"/>
      <c r="T155" s="178"/>
    </row>
    <row r="156" spans="1:20" s="177" customFormat="1">
      <c r="A156" s="145"/>
      <c r="B156" s="178"/>
      <c r="C156" s="179"/>
      <c r="D156" s="179"/>
      <c r="E156" s="179"/>
      <c r="F156" s="179"/>
      <c r="G156" s="179"/>
      <c r="H156" s="179"/>
      <c r="I156" s="179"/>
      <c r="J156" s="178"/>
      <c r="K156" s="178"/>
      <c r="L156" s="178"/>
      <c r="M156" s="178"/>
      <c r="N156" s="178"/>
      <c r="O156" s="178"/>
      <c r="P156" s="178"/>
      <c r="Q156" s="178"/>
      <c r="R156" s="178"/>
      <c r="S156" s="178"/>
      <c r="T156" s="178"/>
    </row>
    <row r="157" spans="1:20" s="177" customFormat="1">
      <c r="A157" s="145"/>
      <c r="B157" s="178"/>
      <c r="C157" s="179"/>
      <c r="D157" s="179"/>
      <c r="E157" s="179"/>
      <c r="F157" s="179"/>
      <c r="G157" s="179"/>
      <c r="H157" s="179"/>
      <c r="I157" s="179"/>
      <c r="J157" s="178"/>
      <c r="K157" s="178"/>
      <c r="L157" s="178"/>
      <c r="M157" s="178"/>
      <c r="N157" s="178"/>
      <c r="O157" s="178"/>
      <c r="P157" s="178"/>
      <c r="Q157" s="178"/>
      <c r="R157" s="178"/>
      <c r="S157" s="178"/>
      <c r="T157" s="178"/>
    </row>
    <row r="158" spans="1:20" s="177" customFormat="1">
      <c r="A158" s="145"/>
      <c r="B158" s="178"/>
      <c r="C158" s="179"/>
      <c r="D158" s="179"/>
      <c r="E158" s="179"/>
      <c r="F158" s="179"/>
      <c r="G158" s="179"/>
      <c r="H158" s="179"/>
      <c r="I158" s="179"/>
      <c r="J158" s="178"/>
      <c r="K158" s="178"/>
      <c r="L158" s="178"/>
      <c r="M158" s="178"/>
      <c r="N158" s="178"/>
      <c r="O158" s="178"/>
      <c r="P158" s="178"/>
      <c r="Q158" s="178"/>
      <c r="R158" s="178"/>
      <c r="S158" s="178"/>
      <c r="T158" s="178"/>
    </row>
    <row r="159" spans="1:20" s="177" customFormat="1">
      <c r="A159" s="145"/>
      <c r="B159" s="178"/>
      <c r="C159" s="179"/>
      <c r="D159" s="179"/>
      <c r="E159" s="179"/>
      <c r="F159" s="179"/>
      <c r="G159" s="179"/>
      <c r="H159" s="179"/>
      <c r="I159" s="179"/>
      <c r="J159" s="178"/>
      <c r="K159" s="178"/>
      <c r="L159" s="178"/>
      <c r="M159" s="178"/>
      <c r="N159" s="178"/>
      <c r="O159" s="178"/>
      <c r="P159" s="178"/>
      <c r="Q159" s="178"/>
      <c r="R159" s="178"/>
      <c r="S159" s="178"/>
      <c r="T159" s="178"/>
    </row>
    <row r="160" spans="1:20" s="177" customFormat="1">
      <c r="A160" s="145"/>
      <c r="B160" s="178"/>
      <c r="C160" s="179"/>
      <c r="D160" s="179"/>
      <c r="E160" s="179"/>
      <c r="F160" s="179"/>
      <c r="G160" s="179"/>
      <c r="H160" s="179"/>
      <c r="I160" s="179"/>
      <c r="J160" s="178"/>
      <c r="K160" s="178"/>
      <c r="L160" s="178"/>
      <c r="M160" s="178"/>
      <c r="N160" s="178"/>
      <c r="O160" s="178"/>
      <c r="P160" s="178"/>
      <c r="Q160" s="178"/>
      <c r="R160" s="178"/>
      <c r="S160" s="178"/>
      <c r="T160" s="178"/>
    </row>
    <row r="161" spans="1:20" s="177" customFormat="1">
      <c r="A161" s="145"/>
      <c r="B161" s="178"/>
      <c r="C161" s="179"/>
      <c r="D161" s="179"/>
      <c r="E161" s="179"/>
      <c r="F161" s="179"/>
      <c r="G161" s="179"/>
      <c r="H161" s="179"/>
      <c r="I161" s="179"/>
      <c r="J161" s="178"/>
      <c r="K161" s="178"/>
      <c r="L161" s="178"/>
      <c r="M161" s="178"/>
      <c r="N161" s="178"/>
      <c r="O161" s="178"/>
      <c r="P161" s="178"/>
      <c r="Q161" s="178"/>
      <c r="R161" s="178"/>
      <c r="S161" s="178"/>
      <c r="T161" s="178"/>
    </row>
    <row r="162" spans="1:20" s="177" customFormat="1">
      <c r="A162" s="145"/>
      <c r="B162" s="178"/>
      <c r="C162" s="179"/>
      <c r="D162" s="179"/>
      <c r="E162" s="179"/>
      <c r="F162" s="179"/>
      <c r="G162" s="179"/>
      <c r="H162" s="179"/>
      <c r="I162" s="179"/>
      <c r="J162" s="178"/>
      <c r="K162" s="178"/>
      <c r="L162" s="178"/>
      <c r="M162" s="178"/>
      <c r="N162" s="178"/>
      <c r="O162" s="178"/>
      <c r="P162" s="178"/>
      <c r="Q162" s="178"/>
      <c r="R162" s="178"/>
      <c r="S162" s="178"/>
      <c r="T162" s="178"/>
    </row>
    <row r="163" spans="1:20" s="177" customFormat="1">
      <c r="A163" s="145"/>
      <c r="B163" s="178"/>
      <c r="C163" s="179"/>
      <c r="D163" s="179"/>
      <c r="E163" s="179"/>
      <c r="F163" s="179"/>
      <c r="G163" s="179"/>
      <c r="H163" s="179"/>
      <c r="I163" s="179"/>
      <c r="J163" s="178"/>
      <c r="K163" s="178"/>
      <c r="L163" s="178"/>
      <c r="M163" s="178"/>
      <c r="N163" s="178"/>
      <c r="O163" s="178"/>
      <c r="P163" s="178"/>
      <c r="Q163" s="178"/>
      <c r="R163" s="178"/>
      <c r="S163" s="178"/>
      <c r="T163" s="178"/>
    </row>
    <row r="164" spans="1:20" s="177" customFormat="1">
      <c r="A164" s="145"/>
      <c r="B164" s="178"/>
      <c r="C164" s="179"/>
      <c r="D164" s="179"/>
      <c r="E164" s="179"/>
      <c r="F164" s="179"/>
      <c r="G164" s="179"/>
      <c r="H164" s="179"/>
      <c r="I164" s="179"/>
      <c r="J164" s="178"/>
      <c r="K164" s="178"/>
      <c r="L164" s="178"/>
      <c r="M164" s="178"/>
      <c r="N164" s="178"/>
      <c r="O164" s="178"/>
      <c r="P164" s="178"/>
      <c r="Q164" s="178"/>
      <c r="R164" s="178"/>
      <c r="S164" s="178"/>
      <c r="T164" s="178"/>
    </row>
    <row r="165" spans="1:20" s="177" customFormat="1">
      <c r="A165" s="145"/>
      <c r="B165" s="178"/>
      <c r="C165" s="179"/>
      <c r="D165" s="179"/>
      <c r="E165" s="179"/>
      <c r="F165" s="179"/>
      <c r="G165" s="179"/>
      <c r="H165" s="179"/>
      <c r="I165" s="179"/>
      <c r="J165" s="178"/>
      <c r="K165" s="178"/>
      <c r="L165" s="178"/>
      <c r="M165" s="178"/>
      <c r="N165" s="178"/>
      <c r="O165" s="178"/>
      <c r="P165" s="178"/>
      <c r="Q165" s="178"/>
      <c r="R165" s="178"/>
      <c r="S165" s="178"/>
      <c r="T165" s="178"/>
    </row>
    <row r="166" spans="1:20" s="177" customFormat="1">
      <c r="A166" s="145"/>
      <c r="B166" s="178"/>
      <c r="C166" s="179"/>
      <c r="D166" s="179"/>
      <c r="E166" s="179"/>
      <c r="F166" s="179"/>
      <c r="G166" s="179"/>
      <c r="H166" s="179"/>
      <c r="I166" s="179"/>
      <c r="J166" s="178"/>
      <c r="K166" s="178"/>
      <c r="L166" s="178"/>
      <c r="M166" s="178"/>
      <c r="N166" s="178"/>
      <c r="O166" s="178"/>
      <c r="P166" s="178"/>
      <c r="Q166" s="178"/>
      <c r="R166" s="178"/>
      <c r="S166" s="178"/>
      <c r="T166" s="178"/>
    </row>
    <row r="167" spans="1:20" s="177" customFormat="1">
      <c r="A167" s="145"/>
      <c r="B167" s="178"/>
      <c r="C167" s="179"/>
      <c r="D167" s="179"/>
      <c r="E167" s="179"/>
      <c r="F167" s="179"/>
      <c r="G167" s="179"/>
      <c r="H167" s="179"/>
      <c r="I167" s="179"/>
      <c r="J167" s="178"/>
      <c r="K167" s="178"/>
      <c r="L167" s="178"/>
      <c r="M167" s="178"/>
      <c r="N167" s="178"/>
      <c r="O167" s="178"/>
      <c r="P167" s="178"/>
      <c r="Q167" s="178"/>
      <c r="R167" s="178"/>
      <c r="S167" s="178"/>
      <c r="T167" s="178"/>
    </row>
    <row r="168" spans="1:20" s="177" customFormat="1">
      <c r="A168" s="145"/>
      <c r="B168" s="178"/>
      <c r="C168" s="179"/>
      <c r="D168" s="179"/>
      <c r="E168" s="179"/>
      <c r="F168" s="179"/>
      <c r="G168" s="179"/>
      <c r="H168" s="179"/>
      <c r="I168" s="179"/>
      <c r="J168" s="178"/>
      <c r="K168" s="178"/>
      <c r="L168" s="178"/>
      <c r="M168" s="178"/>
      <c r="N168" s="178"/>
      <c r="O168" s="178"/>
      <c r="P168" s="178"/>
      <c r="Q168" s="178"/>
      <c r="R168" s="178"/>
      <c r="S168" s="178"/>
      <c r="T168" s="178"/>
    </row>
    <row r="169" spans="1:20" s="177" customFormat="1">
      <c r="A169" s="145"/>
      <c r="B169" s="178"/>
      <c r="C169" s="179"/>
      <c r="D169" s="179"/>
      <c r="E169" s="179"/>
      <c r="F169" s="179"/>
      <c r="G169" s="179"/>
      <c r="H169" s="179"/>
      <c r="I169" s="179"/>
      <c r="J169" s="178"/>
      <c r="K169" s="178"/>
      <c r="L169" s="178"/>
      <c r="M169" s="178"/>
      <c r="N169" s="178"/>
      <c r="O169" s="178"/>
      <c r="P169" s="178"/>
      <c r="Q169" s="178"/>
      <c r="R169" s="178"/>
      <c r="S169" s="178"/>
      <c r="T169" s="178"/>
    </row>
    <row r="170" spans="1:20" s="177" customFormat="1">
      <c r="A170" s="145"/>
      <c r="B170" s="178"/>
      <c r="C170" s="179"/>
      <c r="D170" s="179"/>
      <c r="E170" s="179"/>
      <c r="F170" s="179"/>
      <c r="G170" s="179"/>
      <c r="H170" s="179"/>
      <c r="I170" s="179"/>
      <c r="J170" s="178"/>
      <c r="K170" s="178"/>
      <c r="L170" s="178"/>
      <c r="M170" s="178"/>
      <c r="N170" s="178"/>
      <c r="O170" s="178"/>
      <c r="P170" s="178"/>
      <c r="Q170" s="178"/>
      <c r="R170" s="178"/>
      <c r="S170" s="178"/>
      <c r="T170" s="178"/>
    </row>
    <row r="171" spans="1:20" s="177" customFormat="1">
      <c r="A171" s="145"/>
      <c r="B171" s="178"/>
      <c r="C171" s="179"/>
      <c r="D171" s="179"/>
      <c r="E171" s="179"/>
      <c r="F171" s="179"/>
      <c r="G171" s="179"/>
      <c r="H171" s="179"/>
      <c r="I171" s="179"/>
      <c r="J171" s="178"/>
      <c r="K171" s="178"/>
      <c r="L171" s="178"/>
      <c r="M171" s="178"/>
      <c r="N171" s="178"/>
      <c r="O171" s="178"/>
      <c r="P171" s="178"/>
      <c r="Q171" s="178"/>
      <c r="R171" s="178"/>
      <c r="S171" s="178"/>
      <c r="T171" s="178"/>
    </row>
    <row r="172" spans="1:20" s="177" customFormat="1">
      <c r="A172" s="145"/>
      <c r="B172" s="178"/>
      <c r="C172" s="179"/>
      <c r="D172" s="179"/>
      <c r="E172" s="179"/>
      <c r="F172" s="179"/>
      <c r="G172" s="179"/>
      <c r="H172" s="179"/>
      <c r="I172" s="179"/>
      <c r="J172" s="178"/>
      <c r="K172" s="178"/>
      <c r="L172" s="178"/>
      <c r="M172" s="178"/>
      <c r="N172" s="178"/>
      <c r="O172" s="178"/>
      <c r="P172" s="178"/>
      <c r="Q172" s="178"/>
      <c r="R172" s="178"/>
      <c r="S172" s="178"/>
      <c r="T172" s="178"/>
    </row>
    <row r="173" spans="1:20" s="177" customFormat="1">
      <c r="A173" s="145"/>
      <c r="B173" s="178"/>
      <c r="C173" s="179"/>
      <c r="D173" s="179"/>
      <c r="E173" s="179"/>
      <c r="F173" s="179"/>
      <c r="G173" s="179"/>
      <c r="H173" s="179"/>
      <c r="I173" s="179"/>
      <c r="J173" s="178"/>
      <c r="K173" s="178"/>
      <c r="L173" s="178"/>
      <c r="M173" s="178"/>
      <c r="N173" s="178"/>
      <c r="O173" s="178"/>
      <c r="P173" s="178"/>
      <c r="Q173" s="178"/>
      <c r="R173" s="178"/>
      <c r="S173" s="178"/>
      <c r="T173" s="178"/>
    </row>
    <row r="174" spans="1:20" s="177" customFormat="1">
      <c r="A174" s="145"/>
      <c r="B174" s="178"/>
      <c r="C174" s="179"/>
      <c r="D174" s="179"/>
      <c r="E174" s="179"/>
      <c r="F174" s="179"/>
      <c r="G174" s="179"/>
      <c r="H174" s="179"/>
      <c r="I174" s="179"/>
      <c r="J174" s="178"/>
      <c r="K174" s="178"/>
      <c r="L174" s="178"/>
      <c r="M174" s="178"/>
      <c r="N174" s="178"/>
      <c r="O174" s="178"/>
      <c r="P174" s="178"/>
      <c r="Q174" s="178"/>
      <c r="R174" s="178"/>
      <c r="S174" s="178"/>
      <c r="T174" s="178"/>
    </row>
    <row r="175" spans="1:20" s="177" customFormat="1">
      <c r="A175" s="145"/>
      <c r="B175" s="178"/>
      <c r="C175" s="179"/>
      <c r="D175" s="179"/>
      <c r="E175" s="179"/>
      <c r="F175" s="179"/>
      <c r="G175" s="179"/>
      <c r="H175" s="179"/>
      <c r="I175" s="179"/>
      <c r="J175" s="178"/>
      <c r="K175" s="178"/>
      <c r="L175" s="178"/>
      <c r="M175" s="178"/>
      <c r="N175" s="178"/>
      <c r="O175" s="178"/>
      <c r="P175" s="178"/>
      <c r="Q175" s="178"/>
      <c r="R175" s="178"/>
      <c r="S175" s="178"/>
      <c r="T175" s="178"/>
    </row>
    <row r="176" spans="1:20" s="177" customFormat="1">
      <c r="A176" s="145"/>
      <c r="B176" s="178"/>
      <c r="C176" s="179"/>
      <c r="D176" s="179"/>
      <c r="E176" s="179"/>
      <c r="F176" s="179"/>
      <c r="G176" s="179"/>
      <c r="H176" s="179"/>
      <c r="I176" s="179"/>
      <c r="J176" s="178"/>
      <c r="K176" s="178"/>
      <c r="L176" s="178"/>
      <c r="M176" s="178"/>
      <c r="N176" s="178"/>
      <c r="O176" s="178"/>
      <c r="P176" s="178"/>
      <c r="Q176" s="178"/>
      <c r="R176" s="178"/>
      <c r="S176" s="178"/>
      <c r="T176" s="178"/>
    </row>
    <row r="177" spans="1:20" s="177" customFormat="1">
      <c r="A177" s="145"/>
      <c r="B177" s="178"/>
      <c r="C177" s="179"/>
      <c r="D177" s="179"/>
      <c r="E177" s="179"/>
      <c r="F177" s="179"/>
      <c r="G177" s="179"/>
      <c r="H177" s="179"/>
      <c r="I177" s="179"/>
      <c r="J177" s="178"/>
      <c r="K177" s="178"/>
      <c r="L177" s="178"/>
      <c r="M177" s="178"/>
      <c r="N177" s="178"/>
      <c r="O177" s="178"/>
      <c r="P177" s="178"/>
      <c r="Q177" s="178"/>
      <c r="R177" s="178"/>
      <c r="S177" s="178"/>
      <c r="T177" s="178"/>
    </row>
    <row r="178" spans="1:20" s="177" customFormat="1">
      <c r="A178" s="145"/>
      <c r="B178" s="178"/>
      <c r="C178" s="179"/>
      <c r="D178" s="179"/>
      <c r="E178" s="179"/>
      <c r="F178" s="179"/>
      <c r="G178" s="179"/>
      <c r="H178" s="179"/>
      <c r="I178" s="179"/>
      <c r="J178" s="178"/>
      <c r="K178" s="178"/>
      <c r="L178" s="178"/>
      <c r="M178" s="178"/>
      <c r="N178" s="178"/>
      <c r="O178" s="178"/>
      <c r="P178" s="178"/>
      <c r="Q178" s="178"/>
      <c r="R178" s="178"/>
      <c r="S178" s="178"/>
      <c r="T178" s="178"/>
    </row>
    <row r="179" spans="1:20" s="177" customFormat="1">
      <c r="A179" s="145"/>
      <c r="B179" s="178"/>
      <c r="C179" s="179"/>
      <c r="D179" s="179"/>
      <c r="E179" s="179"/>
      <c r="F179" s="179"/>
      <c r="G179" s="179"/>
      <c r="H179" s="179"/>
      <c r="I179" s="179"/>
      <c r="J179" s="178"/>
      <c r="K179" s="178"/>
      <c r="L179" s="178"/>
      <c r="M179" s="178"/>
      <c r="N179" s="178"/>
      <c r="O179" s="178"/>
      <c r="P179" s="178"/>
      <c r="Q179" s="178"/>
      <c r="R179" s="178"/>
      <c r="S179" s="178"/>
      <c r="T179" s="178"/>
    </row>
    <row r="180" spans="1:20" s="177" customFormat="1">
      <c r="A180" s="145"/>
      <c r="B180" s="178"/>
      <c r="C180" s="179"/>
      <c r="D180" s="179"/>
      <c r="E180" s="179"/>
      <c r="F180" s="179"/>
      <c r="G180" s="179"/>
      <c r="H180" s="179"/>
      <c r="I180" s="179"/>
      <c r="J180" s="178"/>
      <c r="K180" s="178"/>
      <c r="L180" s="178"/>
      <c r="M180" s="178"/>
      <c r="N180" s="178"/>
      <c r="O180" s="178"/>
      <c r="P180" s="178"/>
      <c r="Q180" s="178"/>
      <c r="R180" s="178"/>
      <c r="S180" s="178"/>
      <c r="T180" s="178"/>
    </row>
    <row r="181" spans="1:20" s="177" customFormat="1">
      <c r="A181" s="145"/>
      <c r="B181" s="178"/>
      <c r="C181" s="179"/>
      <c r="D181" s="179"/>
      <c r="E181" s="179"/>
      <c r="F181" s="179"/>
      <c r="G181" s="179"/>
      <c r="H181" s="179"/>
      <c r="I181" s="179"/>
      <c r="J181" s="178"/>
      <c r="K181" s="178"/>
      <c r="L181" s="178"/>
      <c r="M181" s="178"/>
      <c r="N181" s="178"/>
      <c r="O181" s="178"/>
      <c r="P181" s="178"/>
      <c r="Q181" s="178"/>
      <c r="R181" s="178"/>
      <c r="S181" s="178"/>
      <c r="T181" s="178"/>
    </row>
    <row r="182" spans="1:20" s="177" customFormat="1">
      <c r="A182" s="145"/>
      <c r="B182" s="178"/>
      <c r="C182" s="179"/>
      <c r="D182" s="179"/>
      <c r="E182" s="179"/>
      <c r="F182" s="179"/>
      <c r="G182" s="179"/>
      <c r="H182" s="179"/>
      <c r="I182" s="179"/>
      <c r="J182" s="178"/>
      <c r="K182" s="178"/>
      <c r="L182" s="178"/>
      <c r="M182" s="178"/>
      <c r="N182" s="178"/>
      <c r="O182" s="178"/>
      <c r="P182" s="178"/>
      <c r="Q182" s="178"/>
      <c r="R182" s="178"/>
      <c r="S182" s="178"/>
      <c r="T182" s="178"/>
    </row>
    <row r="183" spans="1:20" s="177" customFormat="1">
      <c r="A183" s="145"/>
      <c r="B183" s="178"/>
      <c r="C183" s="179"/>
      <c r="D183" s="179"/>
      <c r="E183" s="179"/>
      <c r="F183" s="179"/>
      <c r="G183" s="179"/>
      <c r="H183" s="179"/>
      <c r="I183" s="179"/>
      <c r="J183" s="178"/>
      <c r="K183" s="178"/>
      <c r="L183" s="178"/>
      <c r="M183" s="178"/>
      <c r="N183" s="178"/>
      <c r="O183" s="178"/>
      <c r="P183" s="178"/>
      <c r="Q183" s="178"/>
      <c r="R183" s="178"/>
      <c r="S183" s="178"/>
      <c r="T183" s="178"/>
    </row>
    <row r="184" spans="1:20" s="177" customFormat="1">
      <c r="A184" s="145"/>
      <c r="B184" s="178"/>
      <c r="C184" s="179"/>
      <c r="D184" s="179"/>
      <c r="E184" s="179"/>
      <c r="F184" s="179"/>
      <c r="G184" s="179"/>
      <c r="H184" s="179"/>
      <c r="I184" s="179"/>
      <c r="J184" s="178"/>
      <c r="K184" s="178"/>
      <c r="L184" s="178"/>
      <c r="M184" s="178"/>
      <c r="N184" s="178"/>
      <c r="O184" s="178"/>
      <c r="P184" s="178"/>
      <c r="Q184" s="178"/>
      <c r="R184" s="178"/>
      <c r="S184" s="178"/>
      <c r="T184" s="178"/>
    </row>
    <row r="185" spans="1:20" s="177" customFormat="1">
      <c r="A185" s="145"/>
      <c r="B185" s="178"/>
      <c r="C185" s="179"/>
      <c r="D185" s="179"/>
      <c r="E185" s="179"/>
      <c r="F185" s="179"/>
      <c r="G185" s="179"/>
      <c r="H185" s="179"/>
      <c r="I185" s="179"/>
      <c r="J185" s="178"/>
      <c r="K185" s="178"/>
      <c r="L185" s="178"/>
      <c r="M185" s="178"/>
      <c r="N185" s="178"/>
      <c r="O185" s="178"/>
      <c r="P185" s="178"/>
      <c r="Q185" s="178"/>
      <c r="R185" s="178"/>
      <c r="S185" s="178"/>
      <c r="T185" s="178"/>
    </row>
    <row r="186" spans="1:20" s="177" customFormat="1">
      <c r="A186" s="145"/>
      <c r="B186" s="178"/>
      <c r="C186" s="179"/>
      <c r="D186" s="179"/>
      <c r="E186" s="179"/>
      <c r="F186" s="179"/>
      <c r="G186" s="179"/>
      <c r="H186" s="179"/>
      <c r="I186" s="179"/>
      <c r="J186" s="178"/>
      <c r="K186" s="178"/>
      <c r="L186" s="178"/>
      <c r="M186" s="178"/>
      <c r="N186" s="178"/>
      <c r="O186" s="178"/>
      <c r="P186" s="178"/>
      <c r="Q186" s="178"/>
      <c r="R186" s="178"/>
      <c r="S186" s="178"/>
      <c r="T186" s="178"/>
    </row>
    <row r="187" spans="1:20" s="177" customFormat="1">
      <c r="A187" s="145"/>
      <c r="B187" s="178"/>
      <c r="C187" s="179"/>
      <c r="D187" s="179"/>
      <c r="E187" s="179"/>
      <c r="F187" s="179"/>
      <c r="G187" s="179"/>
      <c r="H187" s="179"/>
      <c r="I187" s="179"/>
      <c r="J187" s="178"/>
      <c r="K187" s="178"/>
      <c r="L187" s="178"/>
      <c r="M187" s="178"/>
      <c r="N187" s="178"/>
      <c r="O187" s="178"/>
      <c r="P187" s="178"/>
      <c r="Q187" s="178"/>
      <c r="R187" s="178"/>
      <c r="S187" s="178"/>
      <c r="T187" s="178"/>
    </row>
    <row r="188" spans="1:20" s="177" customFormat="1">
      <c r="A188" s="145"/>
      <c r="B188" s="178"/>
      <c r="C188" s="179"/>
      <c r="D188" s="179"/>
      <c r="E188" s="179"/>
      <c r="F188" s="179"/>
      <c r="G188" s="179"/>
      <c r="H188" s="179"/>
      <c r="I188" s="179"/>
      <c r="J188" s="178"/>
      <c r="K188" s="178"/>
      <c r="L188" s="178"/>
      <c r="M188" s="178"/>
      <c r="N188" s="178"/>
      <c r="O188" s="178"/>
      <c r="P188" s="178"/>
      <c r="Q188" s="178"/>
      <c r="R188" s="178"/>
      <c r="S188" s="178"/>
      <c r="T188" s="178"/>
    </row>
    <row r="189" spans="1:20" s="177" customFormat="1">
      <c r="A189" s="145"/>
      <c r="B189" s="178"/>
      <c r="C189" s="179"/>
      <c r="D189" s="179"/>
      <c r="E189" s="179"/>
      <c r="F189" s="179"/>
      <c r="G189" s="179"/>
      <c r="H189" s="179"/>
      <c r="I189" s="179"/>
      <c r="J189" s="178"/>
      <c r="K189" s="178"/>
      <c r="L189" s="178"/>
      <c r="M189" s="178"/>
      <c r="N189" s="178"/>
      <c r="O189" s="178"/>
      <c r="P189" s="178"/>
      <c r="Q189" s="178"/>
      <c r="R189" s="178"/>
      <c r="S189" s="178"/>
      <c r="T189" s="178"/>
    </row>
    <row r="190" spans="1:20" s="177" customFormat="1">
      <c r="A190" s="145"/>
      <c r="B190" s="178"/>
      <c r="C190" s="179"/>
      <c r="D190" s="179"/>
      <c r="E190" s="179"/>
      <c r="F190" s="179"/>
      <c r="G190" s="179"/>
      <c r="H190" s="179"/>
      <c r="I190" s="179"/>
      <c r="J190" s="178"/>
      <c r="K190" s="178"/>
      <c r="L190" s="178"/>
      <c r="M190" s="178"/>
      <c r="N190" s="178"/>
      <c r="O190" s="178"/>
      <c r="P190" s="178"/>
      <c r="Q190" s="178"/>
      <c r="R190" s="178"/>
      <c r="S190" s="178"/>
      <c r="T190" s="178"/>
    </row>
    <row r="191" spans="1:20" s="177" customFormat="1">
      <c r="A191" s="145"/>
      <c r="B191" s="178"/>
      <c r="C191" s="179"/>
      <c r="D191" s="179"/>
      <c r="E191" s="179"/>
      <c r="F191" s="179"/>
      <c r="G191" s="179"/>
      <c r="H191" s="179"/>
      <c r="I191" s="179"/>
      <c r="J191" s="178"/>
      <c r="K191" s="178"/>
      <c r="L191" s="178"/>
      <c r="M191" s="178"/>
      <c r="N191" s="178"/>
      <c r="O191" s="178"/>
      <c r="P191" s="178"/>
      <c r="Q191" s="178"/>
      <c r="R191" s="178"/>
      <c r="S191" s="178"/>
      <c r="T191" s="178"/>
    </row>
    <row r="192" spans="1:20" s="177" customFormat="1">
      <c r="A192" s="145"/>
      <c r="B192" s="178"/>
      <c r="C192" s="179"/>
      <c r="D192" s="179"/>
      <c r="E192" s="179"/>
      <c r="F192" s="179"/>
      <c r="G192" s="179"/>
      <c r="H192" s="179"/>
      <c r="I192" s="179"/>
      <c r="J192" s="178"/>
      <c r="K192" s="178"/>
      <c r="L192" s="178"/>
      <c r="M192" s="178"/>
      <c r="N192" s="178"/>
      <c r="O192" s="178"/>
      <c r="P192" s="178"/>
      <c r="Q192" s="178"/>
      <c r="R192" s="178"/>
      <c r="S192" s="178"/>
      <c r="T192" s="178"/>
    </row>
    <row r="193" spans="1:20" s="177" customFormat="1">
      <c r="A193" s="145"/>
      <c r="B193" s="178"/>
      <c r="C193" s="179"/>
      <c r="D193" s="179"/>
      <c r="E193" s="179"/>
      <c r="F193" s="179"/>
      <c r="G193" s="179"/>
      <c r="H193" s="179"/>
      <c r="I193" s="179"/>
      <c r="J193" s="178"/>
      <c r="K193" s="178"/>
      <c r="L193" s="178"/>
      <c r="M193" s="178"/>
      <c r="N193" s="178"/>
      <c r="O193" s="178"/>
      <c r="P193" s="178"/>
      <c r="Q193" s="178"/>
      <c r="R193" s="178"/>
      <c r="S193" s="178"/>
      <c r="T193" s="178"/>
    </row>
    <row r="194" spans="1:20" s="177" customFormat="1">
      <c r="A194" s="145"/>
      <c r="B194" s="178"/>
      <c r="C194" s="179"/>
      <c r="D194" s="179"/>
      <c r="E194" s="179"/>
      <c r="F194" s="179"/>
      <c r="G194" s="179"/>
      <c r="H194" s="179"/>
      <c r="I194" s="179"/>
      <c r="J194" s="178"/>
      <c r="K194" s="178"/>
      <c r="L194" s="178"/>
      <c r="M194" s="178"/>
      <c r="N194" s="178"/>
      <c r="O194" s="178"/>
      <c r="P194" s="178"/>
      <c r="Q194" s="178"/>
      <c r="R194" s="178"/>
      <c r="S194" s="178"/>
      <c r="T194" s="178"/>
    </row>
    <row r="195" spans="1:20" s="177" customFormat="1">
      <c r="A195" s="145"/>
      <c r="B195" s="178"/>
      <c r="C195" s="179"/>
      <c r="D195" s="179"/>
      <c r="E195" s="179"/>
      <c r="F195" s="179"/>
      <c r="G195" s="179"/>
      <c r="H195" s="179"/>
      <c r="I195" s="179"/>
      <c r="J195" s="178"/>
      <c r="K195" s="178"/>
      <c r="L195" s="178"/>
      <c r="M195" s="178"/>
      <c r="N195" s="178"/>
      <c r="O195" s="178"/>
      <c r="P195" s="178"/>
      <c r="Q195" s="178"/>
      <c r="R195" s="178"/>
      <c r="S195" s="178"/>
      <c r="T195" s="178"/>
    </row>
    <row r="196" spans="1:20" s="177" customFormat="1">
      <c r="A196" s="145"/>
      <c r="B196" s="178"/>
      <c r="C196" s="179"/>
      <c r="D196" s="179"/>
      <c r="E196" s="179"/>
      <c r="F196" s="179"/>
      <c r="G196" s="179"/>
      <c r="H196" s="179"/>
      <c r="I196" s="179"/>
      <c r="J196" s="178"/>
      <c r="K196" s="178"/>
      <c r="L196" s="178"/>
      <c r="M196" s="178"/>
      <c r="N196" s="178"/>
      <c r="O196" s="178"/>
      <c r="P196" s="178"/>
      <c r="Q196" s="178"/>
      <c r="R196" s="178"/>
      <c r="S196" s="178"/>
      <c r="T196" s="178"/>
    </row>
    <row r="197" spans="1:20" s="177" customFormat="1">
      <c r="A197" s="145"/>
      <c r="B197" s="178"/>
      <c r="C197" s="179"/>
      <c r="D197" s="179"/>
      <c r="E197" s="179"/>
      <c r="F197" s="179"/>
      <c r="G197" s="179"/>
      <c r="H197" s="179"/>
      <c r="I197" s="179"/>
      <c r="J197" s="178"/>
      <c r="K197" s="178"/>
      <c r="L197" s="178"/>
      <c r="M197" s="178"/>
      <c r="N197" s="178"/>
      <c r="O197" s="178"/>
      <c r="P197" s="178"/>
      <c r="Q197" s="178"/>
      <c r="R197" s="178"/>
      <c r="S197" s="178"/>
      <c r="T197" s="178"/>
    </row>
    <row r="198" spans="1:20" s="177" customFormat="1">
      <c r="A198" s="145"/>
      <c r="B198" s="178"/>
      <c r="C198" s="179"/>
      <c r="D198" s="179"/>
      <c r="E198" s="179"/>
      <c r="F198" s="179"/>
      <c r="G198" s="179"/>
      <c r="H198" s="179"/>
      <c r="I198" s="179"/>
      <c r="J198" s="178"/>
      <c r="K198" s="178"/>
      <c r="L198" s="178"/>
      <c r="M198" s="178"/>
      <c r="N198" s="178"/>
      <c r="O198" s="178"/>
      <c r="P198" s="178"/>
      <c r="Q198" s="178"/>
      <c r="R198" s="178"/>
      <c r="S198" s="178"/>
      <c r="T198" s="178"/>
    </row>
    <row r="199" spans="1:20" s="177" customFormat="1">
      <c r="A199" s="145"/>
      <c r="B199" s="178"/>
      <c r="C199" s="179"/>
      <c r="D199" s="179"/>
      <c r="E199" s="179"/>
      <c r="F199" s="179"/>
      <c r="G199" s="179"/>
      <c r="H199" s="179"/>
      <c r="I199" s="179"/>
      <c r="J199" s="178"/>
      <c r="K199" s="178"/>
      <c r="L199" s="178"/>
      <c r="M199" s="178"/>
      <c r="N199" s="178"/>
      <c r="O199" s="178"/>
      <c r="P199" s="178"/>
      <c r="Q199" s="178"/>
      <c r="R199" s="178"/>
      <c r="S199" s="178"/>
      <c r="T199" s="178"/>
    </row>
    <row r="200" spans="1:20" s="177" customFormat="1">
      <c r="A200" s="145"/>
      <c r="B200" s="178"/>
      <c r="C200" s="179"/>
      <c r="D200" s="179"/>
      <c r="E200" s="179"/>
      <c r="F200" s="179"/>
      <c r="G200" s="179"/>
      <c r="H200" s="179"/>
      <c r="I200" s="179"/>
      <c r="J200" s="178"/>
      <c r="K200" s="178"/>
      <c r="L200" s="178"/>
      <c r="M200" s="178"/>
      <c r="N200" s="178"/>
      <c r="O200" s="178"/>
      <c r="P200" s="178"/>
      <c r="Q200" s="178"/>
      <c r="R200" s="178"/>
      <c r="S200" s="178"/>
      <c r="T200" s="178"/>
    </row>
    <row r="201" spans="1:20" s="177" customFormat="1">
      <c r="A201" s="145"/>
      <c r="B201" s="178"/>
      <c r="C201" s="179"/>
      <c r="D201" s="179"/>
      <c r="E201" s="179"/>
      <c r="F201" s="179"/>
      <c r="G201" s="179"/>
      <c r="H201" s="179"/>
      <c r="I201" s="179"/>
      <c r="J201" s="178"/>
      <c r="K201" s="178"/>
      <c r="L201" s="178"/>
      <c r="M201" s="178"/>
      <c r="N201" s="178"/>
      <c r="O201" s="178"/>
      <c r="P201" s="178"/>
      <c r="Q201" s="178"/>
      <c r="R201" s="178"/>
      <c r="S201" s="178"/>
      <c r="T201" s="178"/>
    </row>
    <row r="202" spans="1:20" s="177" customFormat="1">
      <c r="A202" s="145"/>
      <c r="B202" s="178"/>
      <c r="C202" s="179"/>
      <c r="D202" s="179"/>
      <c r="E202" s="179"/>
      <c r="F202" s="179"/>
      <c r="G202" s="179"/>
      <c r="H202" s="179"/>
      <c r="I202" s="179"/>
      <c r="J202" s="178"/>
      <c r="K202" s="178"/>
      <c r="L202" s="178"/>
      <c r="M202" s="178"/>
      <c r="N202" s="178"/>
      <c r="O202" s="178"/>
      <c r="P202" s="178"/>
      <c r="Q202" s="178"/>
      <c r="R202" s="178"/>
      <c r="S202" s="178"/>
      <c r="T202" s="178"/>
    </row>
    <row r="203" spans="1:20" s="177" customFormat="1">
      <c r="A203" s="145"/>
      <c r="B203" s="178"/>
      <c r="C203" s="179"/>
      <c r="D203" s="179"/>
      <c r="E203" s="179"/>
      <c r="F203" s="179"/>
      <c r="G203" s="179"/>
      <c r="H203" s="179"/>
      <c r="I203" s="179"/>
      <c r="J203" s="178"/>
      <c r="K203" s="178"/>
      <c r="L203" s="178"/>
      <c r="M203" s="178"/>
      <c r="N203" s="178"/>
      <c r="O203" s="178"/>
      <c r="P203" s="178"/>
      <c r="Q203" s="178"/>
      <c r="R203" s="178"/>
      <c r="S203" s="178"/>
      <c r="T203" s="178"/>
    </row>
    <row r="204" spans="1:20" s="177" customFormat="1">
      <c r="A204" s="145"/>
      <c r="B204" s="178"/>
      <c r="C204" s="179"/>
      <c r="D204" s="179"/>
      <c r="E204" s="179"/>
      <c r="F204" s="179"/>
      <c r="G204" s="179"/>
      <c r="H204" s="179"/>
      <c r="I204" s="179"/>
      <c r="J204" s="178"/>
      <c r="K204" s="178"/>
      <c r="L204" s="178"/>
      <c r="M204" s="178"/>
      <c r="N204" s="178"/>
      <c r="O204" s="178"/>
      <c r="P204" s="178"/>
      <c r="Q204" s="178"/>
      <c r="R204" s="178"/>
      <c r="S204" s="178"/>
      <c r="T204" s="178"/>
    </row>
    <row r="205" spans="1:20" s="177" customFormat="1">
      <c r="A205" s="145"/>
      <c r="B205" s="178"/>
      <c r="C205" s="179"/>
      <c r="D205" s="179"/>
      <c r="E205" s="179"/>
      <c r="F205" s="179"/>
      <c r="G205" s="179"/>
      <c r="H205" s="179"/>
      <c r="I205" s="179"/>
      <c r="J205" s="178"/>
      <c r="K205" s="178"/>
      <c r="L205" s="178"/>
      <c r="M205" s="178"/>
      <c r="N205" s="178"/>
      <c r="O205" s="178"/>
      <c r="P205" s="178"/>
      <c r="Q205" s="178"/>
      <c r="R205" s="178"/>
      <c r="S205" s="178"/>
      <c r="T205" s="178"/>
    </row>
    <row r="206" spans="1:20" s="177" customFormat="1">
      <c r="A206" s="145"/>
      <c r="B206" s="178"/>
      <c r="C206" s="179"/>
      <c r="D206" s="179"/>
      <c r="E206" s="179"/>
      <c r="F206" s="179"/>
      <c r="G206" s="179"/>
      <c r="H206" s="179"/>
      <c r="I206" s="179"/>
      <c r="J206" s="178"/>
      <c r="K206" s="178"/>
      <c r="L206" s="178"/>
      <c r="M206" s="178"/>
      <c r="N206" s="178"/>
      <c r="O206" s="178"/>
      <c r="P206" s="178"/>
      <c r="Q206" s="178"/>
      <c r="R206" s="178"/>
      <c r="S206" s="178"/>
      <c r="T206" s="178"/>
    </row>
    <row r="207" spans="1:20" s="177" customFormat="1">
      <c r="A207" s="145"/>
      <c r="B207" s="178"/>
      <c r="C207" s="179"/>
      <c r="D207" s="179"/>
      <c r="E207" s="179"/>
      <c r="F207" s="179"/>
      <c r="G207" s="179"/>
      <c r="H207" s="179"/>
      <c r="I207" s="179"/>
      <c r="J207" s="178"/>
      <c r="K207" s="178"/>
      <c r="L207" s="178"/>
      <c r="M207" s="178"/>
      <c r="N207" s="178"/>
      <c r="O207" s="178"/>
      <c r="P207" s="178"/>
      <c r="Q207" s="178"/>
      <c r="R207" s="178"/>
      <c r="S207" s="178"/>
      <c r="T207" s="178"/>
    </row>
    <row r="208" spans="1:20" s="177" customFormat="1">
      <c r="A208" s="145"/>
      <c r="B208" s="178"/>
      <c r="C208" s="179"/>
      <c r="D208" s="179"/>
      <c r="E208" s="179"/>
      <c r="F208" s="179"/>
      <c r="G208" s="179"/>
      <c r="H208" s="179"/>
      <c r="I208" s="179"/>
      <c r="J208" s="178"/>
      <c r="K208" s="178"/>
      <c r="L208" s="178"/>
      <c r="M208" s="178"/>
      <c r="N208" s="178"/>
      <c r="O208" s="178"/>
      <c r="P208" s="178"/>
      <c r="Q208" s="178"/>
      <c r="R208" s="178"/>
      <c r="S208" s="178"/>
      <c r="T208" s="178"/>
    </row>
    <row r="209" spans="1:20" s="177" customFormat="1">
      <c r="A209" s="145"/>
      <c r="B209" s="178"/>
      <c r="C209" s="179"/>
      <c r="D209" s="179"/>
      <c r="E209" s="179"/>
      <c r="F209" s="179"/>
      <c r="G209" s="179"/>
      <c r="H209" s="179"/>
      <c r="I209" s="179"/>
      <c r="J209" s="178"/>
      <c r="K209" s="178"/>
      <c r="L209" s="178"/>
      <c r="M209" s="178"/>
      <c r="N209" s="178"/>
      <c r="O209" s="178"/>
      <c r="P209" s="178"/>
      <c r="Q209" s="178"/>
      <c r="R209" s="178"/>
      <c r="S209" s="178"/>
      <c r="T209" s="178"/>
    </row>
    <row r="210" spans="1:20" s="177" customFormat="1">
      <c r="A210" s="145"/>
      <c r="B210" s="178"/>
      <c r="C210" s="179"/>
      <c r="D210" s="179"/>
      <c r="E210" s="179"/>
      <c r="F210" s="179"/>
      <c r="G210" s="179"/>
      <c r="H210" s="179"/>
      <c r="I210" s="179"/>
      <c r="J210" s="178"/>
      <c r="K210" s="178"/>
      <c r="L210" s="178"/>
      <c r="M210" s="178"/>
      <c r="N210" s="178"/>
      <c r="O210" s="178"/>
      <c r="P210" s="178"/>
      <c r="Q210" s="178"/>
      <c r="R210" s="178"/>
      <c r="S210" s="178"/>
      <c r="T210" s="178"/>
    </row>
    <row r="211" spans="1:20" s="177" customFormat="1">
      <c r="A211" s="145"/>
      <c r="B211" s="178"/>
      <c r="C211" s="179"/>
      <c r="D211" s="179"/>
      <c r="E211" s="179"/>
      <c r="F211" s="179"/>
      <c r="G211" s="179"/>
      <c r="H211" s="179"/>
      <c r="I211" s="179"/>
      <c r="J211" s="178"/>
      <c r="K211" s="178"/>
      <c r="L211" s="178"/>
      <c r="M211" s="178"/>
      <c r="N211" s="178"/>
      <c r="O211" s="178"/>
      <c r="P211" s="178"/>
      <c r="Q211" s="178"/>
      <c r="R211" s="178"/>
      <c r="S211" s="178"/>
      <c r="T211" s="178"/>
    </row>
    <row r="212" spans="1:20" s="177" customFormat="1">
      <c r="A212" s="145"/>
      <c r="B212" s="178"/>
      <c r="C212" s="179"/>
      <c r="D212" s="179"/>
      <c r="E212" s="179"/>
      <c r="F212" s="179"/>
      <c r="G212" s="179"/>
      <c r="H212" s="179"/>
      <c r="I212" s="179"/>
      <c r="J212" s="178"/>
      <c r="K212" s="178"/>
      <c r="L212" s="178"/>
      <c r="M212" s="178"/>
      <c r="N212" s="178"/>
      <c r="O212" s="178"/>
      <c r="P212" s="178"/>
      <c r="Q212" s="178"/>
      <c r="R212" s="178"/>
      <c r="S212" s="178"/>
      <c r="T212" s="178"/>
    </row>
    <row r="213" spans="1:20" s="177" customFormat="1">
      <c r="A213" s="145"/>
      <c r="B213" s="178"/>
      <c r="C213" s="179"/>
      <c r="D213" s="179"/>
      <c r="E213" s="179"/>
      <c r="F213" s="179"/>
      <c r="G213" s="179"/>
      <c r="H213" s="179"/>
      <c r="I213" s="179"/>
      <c r="J213" s="178"/>
      <c r="K213" s="178"/>
      <c r="L213" s="178"/>
      <c r="M213" s="178"/>
      <c r="N213" s="178"/>
      <c r="O213" s="178"/>
      <c r="P213" s="178"/>
      <c r="Q213" s="178"/>
      <c r="R213" s="178"/>
      <c r="S213" s="178"/>
      <c r="T213" s="178"/>
    </row>
    <row r="214" spans="1:20" s="177" customFormat="1">
      <c r="A214" s="145"/>
      <c r="B214" s="178"/>
      <c r="C214" s="179"/>
      <c r="D214" s="179"/>
      <c r="E214" s="179"/>
      <c r="F214" s="179"/>
      <c r="G214" s="179"/>
      <c r="H214" s="179"/>
      <c r="I214" s="179"/>
      <c r="J214" s="178"/>
      <c r="K214" s="178"/>
      <c r="L214" s="178"/>
      <c r="M214" s="178"/>
      <c r="N214" s="178"/>
      <c r="O214" s="178"/>
      <c r="P214" s="178"/>
      <c r="Q214" s="178"/>
      <c r="R214" s="178"/>
      <c r="S214" s="178"/>
      <c r="T214" s="178"/>
    </row>
    <row r="215" spans="1:20" s="177" customFormat="1">
      <c r="A215" s="145"/>
      <c r="B215" s="178"/>
      <c r="C215" s="179"/>
      <c r="D215" s="179"/>
      <c r="E215" s="179"/>
      <c r="F215" s="179"/>
      <c r="G215" s="179"/>
      <c r="H215" s="179"/>
      <c r="I215" s="179"/>
      <c r="J215" s="178"/>
      <c r="K215" s="178"/>
      <c r="L215" s="178"/>
      <c r="M215" s="178"/>
      <c r="N215" s="178"/>
      <c r="O215" s="178"/>
      <c r="P215" s="178"/>
      <c r="Q215" s="178"/>
      <c r="R215" s="178"/>
      <c r="S215" s="178"/>
      <c r="T215" s="178"/>
    </row>
    <row r="216" spans="1:20" s="177" customFormat="1">
      <c r="A216" s="145"/>
      <c r="B216" s="178"/>
      <c r="C216" s="179"/>
      <c r="D216" s="179"/>
      <c r="E216" s="179"/>
      <c r="F216" s="179"/>
      <c r="G216" s="179"/>
      <c r="H216" s="179"/>
      <c r="I216" s="179"/>
      <c r="J216" s="178"/>
      <c r="K216" s="178"/>
      <c r="L216" s="178"/>
      <c r="M216" s="178"/>
      <c r="N216" s="178"/>
      <c r="O216" s="178"/>
      <c r="P216" s="178"/>
      <c r="Q216" s="178"/>
      <c r="R216" s="178"/>
      <c r="S216" s="178"/>
      <c r="T216" s="178"/>
    </row>
    <row r="217" spans="1:20" s="177" customFormat="1">
      <c r="A217" s="145"/>
      <c r="B217" s="178"/>
      <c r="C217" s="179"/>
      <c r="D217" s="179"/>
      <c r="E217" s="179"/>
      <c r="F217" s="179"/>
      <c r="G217" s="179"/>
      <c r="H217" s="179"/>
      <c r="I217" s="179"/>
      <c r="J217" s="178"/>
      <c r="K217" s="178"/>
      <c r="L217" s="178"/>
      <c r="M217" s="178"/>
      <c r="N217" s="178"/>
      <c r="O217" s="178"/>
      <c r="P217" s="178"/>
      <c r="Q217" s="178"/>
      <c r="R217" s="178"/>
      <c r="S217" s="178"/>
      <c r="T217" s="178"/>
    </row>
    <row r="218" spans="1:20" s="177" customFormat="1">
      <c r="A218" s="145"/>
      <c r="B218" s="178"/>
      <c r="C218" s="179"/>
      <c r="D218" s="179"/>
      <c r="E218" s="179"/>
      <c r="F218" s="179"/>
      <c r="G218" s="179"/>
      <c r="H218" s="179"/>
      <c r="I218" s="179"/>
      <c r="J218" s="178"/>
      <c r="K218" s="178"/>
      <c r="L218" s="178"/>
      <c r="M218" s="178"/>
      <c r="N218" s="178"/>
      <c r="O218" s="178"/>
      <c r="P218" s="178"/>
      <c r="Q218" s="178"/>
      <c r="R218" s="178"/>
      <c r="S218" s="178"/>
      <c r="T218" s="178"/>
    </row>
    <row r="219" spans="1:20" s="177" customFormat="1">
      <c r="A219" s="145"/>
      <c r="B219" s="178"/>
      <c r="C219" s="179"/>
      <c r="D219" s="179"/>
      <c r="E219" s="179"/>
      <c r="F219" s="179"/>
      <c r="G219" s="179"/>
      <c r="H219" s="179"/>
      <c r="I219" s="179"/>
      <c r="J219" s="178"/>
      <c r="K219" s="178"/>
      <c r="L219" s="178"/>
      <c r="M219" s="178"/>
      <c r="N219" s="178"/>
      <c r="O219" s="178"/>
      <c r="P219" s="178"/>
      <c r="Q219" s="178"/>
      <c r="R219" s="178"/>
      <c r="S219" s="178"/>
      <c r="T219" s="178"/>
    </row>
    <row r="220" spans="1:20" s="177" customFormat="1">
      <c r="A220" s="145"/>
      <c r="B220" s="178"/>
      <c r="C220" s="179"/>
      <c r="D220" s="179"/>
      <c r="E220" s="179"/>
      <c r="F220" s="179"/>
      <c r="G220" s="179"/>
      <c r="H220" s="179"/>
      <c r="I220" s="179"/>
      <c r="J220" s="178"/>
      <c r="K220" s="178"/>
      <c r="L220" s="178"/>
      <c r="M220" s="178"/>
      <c r="N220" s="178"/>
      <c r="O220" s="178"/>
      <c r="P220" s="178"/>
      <c r="Q220" s="178"/>
      <c r="R220" s="178"/>
      <c r="S220" s="178"/>
      <c r="T220" s="178"/>
    </row>
    <row r="221" spans="1:20" s="177" customFormat="1">
      <c r="A221" s="145"/>
      <c r="B221" s="178"/>
      <c r="C221" s="179"/>
      <c r="D221" s="179"/>
      <c r="E221" s="179"/>
      <c r="F221" s="179"/>
      <c r="G221" s="179"/>
      <c r="H221" s="179"/>
      <c r="I221" s="179"/>
      <c r="J221" s="178"/>
      <c r="K221" s="178"/>
      <c r="L221" s="178"/>
      <c r="M221" s="178"/>
      <c r="N221" s="178"/>
      <c r="O221" s="178"/>
      <c r="P221" s="178"/>
      <c r="Q221" s="178"/>
      <c r="R221" s="178"/>
      <c r="S221" s="178"/>
      <c r="T221" s="178"/>
    </row>
    <row r="222" spans="1:20" s="177" customFormat="1">
      <c r="A222" s="145"/>
      <c r="B222" s="178"/>
      <c r="C222" s="179"/>
      <c r="D222" s="179"/>
      <c r="E222" s="179"/>
      <c r="F222" s="179"/>
      <c r="G222" s="179"/>
      <c r="H222" s="179"/>
      <c r="I222" s="179"/>
      <c r="J222" s="178"/>
      <c r="K222" s="178"/>
      <c r="L222" s="178"/>
      <c r="M222" s="178"/>
      <c r="N222" s="178"/>
      <c r="O222" s="178"/>
      <c r="P222" s="178"/>
      <c r="Q222" s="178"/>
      <c r="R222" s="178"/>
      <c r="S222" s="178"/>
      <c r="T222" s="178"/>
    </row>
    <row r="223" spans="1:20" s="177" customFormat="1">
      <c r="A223" s="145"/>
      <c r="B223" s="178"/>
      <c r="C223" s="179"/>
      <c r="D223" s="179"/>
      <c r="E223" s="179"/>
      <c r="F223" s="179"/>
      <c r="G223" s="179"/>
      <c r="H223" s="179"/>
      <c r="I223" s="179"/>
      <c r="J223" s="178"/>
      <c r="K223" s="178"/>
      <c r="L223" s="178"/>
      <c r="M223" s="178"/>
      <c r="N223" s="178"/>
      <c r="O223" s="178"/>
      <c r="P223" s="178"/>
      <c r="Q223" s="178"/>
      <c r="R223" s="178"/>
      <c r="S223" s="178"/>
      <c r="T223" s="178"/>
    </row>
    <row r="224" spans="1:20" s="177" customFormat="1">
      <c r="A224" s="145"/>
      <c r="B224" s="178"/>
      <c r="C224" s="179"/>
      <c r="D224" s="179"/>
      <c r="E224" s="179"/>
      <c r="F224" s="179"/>
      <c r="G224" s="179"/>
      <c r="H224" s="179"/>
      <c r="I224" s="179"/>
      <c r="J224" s="178"/>
      <c r="K224" s="178"/>
      <c r="L224" s="178"/>
      <c r="M224" s="178"/>
      <c r="N224" s="178"/>
      <c r="O224" s="178"/>
      <c r="P224" s="178"/>
      <c r="Q224" s="178"/>
      <c r="R224" s="178"/>
      <c r="S224" s="178"/>
      <c r="T224" s="178"/>
    </row>
    <row r="225" spans="1:20" s="177" customFormat="1">
      <c r="A225" s="145"/>
      <c r="B225" s="178"/>
      <c r="C225" s="179"/>
      <c r="D225" s="179"/>
      <c r="E225" s="179"/>
      <c r="F225" s="179"/>
      <c r="G225" s="179"/>
      <c r="H225" s="179"/>
      <c r="I225" s="179"/>
      <c r="J225" s="178"/>
      <c r="K225" s="178"/>
      <c r="L225" s="178"/>
      <c r="M225" s="178"/>
      <c r="N225" s="178"/>
      <c r="O225" s="178"/>
      <c r="P225" s="178"/>
      <c r="Q225" s="178"/>
      <c r="R225" s="178"/>
      <c r="S225" s="178"/>
      <c r="T225" s="178"/>
    </row>
    <row r="226" spans="1:20" s="177" customFormat="1">
      <c r="A226" s="145"/>
      <c r="B226" s="178"/>
      <c r="C226" s="179"/>
      <c r="D226" s="179"/>
      <c r="E226" s="179"/>
      <c r="F226" s="179"/>
      <c r="G226" s="179"/>
      <c r="H226" s="179"/>
      <c r="I226" s="179"/>
      <c r="J226" s="178"/>
      <c r="K226" s="178"/>
      <c r="L226" s="178"/>
      <c r="M226" s="178"/>
      <c r="N226" s="178"/>
      <c r="O226" s="178"/>
      <c r="P226" s="178"/>
      <c r="Q226" s="178"/>
      <c r="R226" s="178"/>
      <c r="S226" s="178"/>
      <c r="T226" s="178"/>
    </row>
    <row r="227" spans="1:20" s="177" customFormat="1">
      <c r="A227" s="145"/>
      <c r="B227" s="178"/>
      <c r="C227" s="179"/>
      <c r="D227" s="179"/>
      <c r="E227" s="179"/>
      <c r="F227" s="179"/>
      <c r="G227" s="179"/>
      <c r="H227" s="179"/>
      <c r="I227" s="179"/>
      <c r="J227" s="178"/>
      <c r="K227" s="178"/>
      <c r="L227" s="178"/>
      <c r="M227" s="178"/>
      <c r="N227" s="178"/>
      <c r="O227" s="178"/>
      <c r="P227" s="178"/>
      <c r="Q227" s="178"/>
      <c r="R227" s="178"/>
      <c r="S227" s="178"/>
      <c r="T227" s="178"/>
    </row>
    <row r="228" spans="1:20" s="177" customFormat="1">
      <c r="A228" s="145"/>
      <c r="B228" s="178"/>
      <c r="C228" s="179"/>
      <c r="D228" s="179"/>
      <c r="E228" s="179"/>
      <c r="F228" s="179"/>
      <c r="G228" s="179"/>
      <c r="H228" s="179"/>
      <c r="I228" s="179"/>
      <c r="J228" s="178"/>
      <c r="K228" s="178"/>
      <c r="L228" s="178"/>
      <c r="M228" s="178"/>
      <c r="N228" s="178"/>
      <c r="O228" s="178"/>
      <c r="P228" s="178"/>
      <c r="Q228" s="178"/>
      <c r="R228" s="178"/>
      <c r="S228" s="178"/>
      <c r="T228" s="178"/>
    </row>
    <row r="229" spans="1:20" s="177" customFormat="1">
      <c r="A229" s="145"/>
      <c r="B229" s="178"/>
      <c r="C229" s="179"/>
      <c r="D229" s="179"/>
      <c r="E229" s="179"/>
      <c r="F229" s="179"/>
      <c r="G229" s="179"/>
      <c r="H229" s="179"/>
      <c r="I229" s="179"/>
      <c r="J229" s="178"/>
      <c r="K229" s="178"/>
      <c r="L229" s="178"/>
      <c r="M229" s="178"/>
      <c r="N229" s="178"/>
      <c r="O229" s="178"/>
      <c r="P229" s="178"/>
      <c r="Q229" s="178"/>
      <c r="R229" s="178"/>
      <c r="S229" s="178"/>
      <c r="T229" s="178"/>
    </row>
    <row r="230" spans="1:20" s="177" customFormat="1">
      <c r="A230" s="145"/>
      <c r="B230" s="178"/>
      <c r="C230" s="179"/>
      <c r="D230" s="179"/>
      <c r="E230" s="179"/>
      <c r="F230" s="179"/>
      <c r="G230" s="179"/>
      <c r="H230" s="179"/>
      <c r="I230" s="179"/>
      <c r="J230" s="178"/>
      <c r="K230" s="178"/>
      <c r="L230" s="178"/>
      <c r="M230" s="178"/>
      <c r="N230" s="178"/>
      <c r="O230" s="178"/>
      <c r="P230" s="178"/>
      <c r="Q230" s="178"/>
      <c r="R230" s="178"/>
      <c r="S230" s="178"/>
      <c r="T230" s="178"/>
    </row>
    <row r="231" spans="1:20" s="177" customFormat="1">
      <c r="A231" s="145"/>
      <c r="B231" s="178"/>
      <c r="C231" s="179"/>
      <c r="D231" s="179"/>
      <c r="E231" s="179"/>
      <c r="F231" s="179"/>
      <c r="G231" s="179"/>
      <c r="H231" s="179"/>
      <c r="I231" s="179"/>
      <c r="J231" s="178"/>
      <c r="K231" s="178"/>
      <c r="L231" s="178"/>
      <c r="M231" s="178"/>
      <c r="N231" s="178"/>
      <c r="O231" s="178"/>
      <c r="P231" s="178"/>
      <c r="Q231" s="178"/>
      <c r="R231" s="178"/>
      <c r="S231" s="178"/>
      <c r="T231" s="178"/>
    </row>
    <row r="232" spans="1:20" s="177" customFormat="1">
      <c r="A232" s="145"/>
      <c r="B232" s="178"/>
      <c r="C232" s="179"/>
      <c r="D232" s="179"/>
      <c r="E232" s="179"/>
      <c r="F232" s="179"/>
      <c r="G232" s="179"/>
      <c r="H232" s="179"/>
      <c r="I232" s="179"/>
      <c r="J232" s="178"/>
      <c r="K232" s="178"/>
      <c r="L232" s="178"/>
      <c r="M232" s="178"/>
      <c r="N232" s="178"/>
      <c r="O232" s="178"/>
      <c r="P232" s="178"/>
      <c r="Q232" s="178"/>
      <c r="R232" s="178"/>
      <c r="S232" s="178"/>
      <c r="T232" s="178"/>
    </row>
    <row r="233" spans="1:20" s="177" customFormat="1">
      <c r="A233" s="145"/>
      <c r="B233" s="178"/>
      <c r="C233" s="179"/>
      <c r="D233" s="179"/>
      <c r="E233" s="179"/>
      <c r="F233" s="179"/>
      <c r="G233" s="179"/>
      <c r="H233" s="179"/>
      <c r="I233" s="179"/>
      <c r="J233" s="178"/>
      <c r="K233" s="178"/>
      <c r="L233" s="178"/>
      <c r="M233" s="178"/>
      <c r="N233" s="178"/>
      <c r="O233" s="178"/>
      <c r="P233" s="178"/>
      <c r="Q233" s="178"/>
      <c r="R233" s="178"/>
      <c r="S233" s="178"/>
      <c r="T233" s="178"/>
    </row>
    <row r="234" spans="1:20" s="177" customFormat="1">
      <c r="A234" s="145"/>
      <c r="B234" s="178"/>
      <c r="C234" s="179"/>
      <c r="D234" s="179"/>
      <c r="E234" s="179"/>
      <c r="F234" s="179"/>
      <c r="G234" s="179"/>
      <c r="H234" s="179"/>
      <c r="I234" s="179"/>
      <c r="J234" s="178"/>
      <c r="K234" s="178"/>
      <c r="L234" s="178"/>
      <c r="M234" s="178"/>
      <c r="N234" s="178"/>
      <c r="O234" s="178"/>
      <c r="P234" s="178"/>
      <c r="Q234" s="178"/>
      <c r="R234" s="178"/>
      <c r="S234" s="178"/>
      <c r="T234" s="178"/>
    </row>
    <row r="235" spans="1:20" s="177" customFormat="1">
      <c r="A235" s="145"/>
      <c r="B235" s="178"/>
      <c r="C235" s="179"/>
      <c r="D235" s="179"/>
      <c r="E235" s="179"/>
      <c r="F235" s="179"/>
      <c r="G235" s="179"/>
      <c r="H235" s="179"/>
      <c r="I235" s="179"/>
      <c r="J235" s="178"/>
      <c r="K235" s="178"/>
      <c r="L235" s="178"/>
      <c r="M235" s="178"/>
      <c r="N235" s="178"/>
      <c r="O235" s="178"/>
      <c r="P235" s="178"/>
      <c r="Q235" s="178"/>
      <c r="R235" s="178"/>
      <c r="S235" s="178"/>
      <c r="T235" s="178"/>
    </row>
    <row r="236" spans="1:20" s="177" customFormat="1">
      <c r="A236" s="145"/>
      <c r="B236" s="178"/>
      <c r="C236" s="179"/>
      <c r="D236" s="179"/>
      <c r="E236" s="179"/>
      <c r="F236" s="179"/>
      <c r="G236" s="179"/>
      <c r="H236" s="179"/>
      <c r="I236" s="179"/>
      <c r="J236" s="178"/>
      <c r="K236" s="178"/>
      <c r="L236" s="178"/>
      <c r="M236" s="178"/>
      <c r="N236" s="178"/>
      <c r="O236" s="178"/>
      <c r="P236" s="178"/>
      <c r="Q236" s="178"/>
      <c r="R236" s="178"/>
      <c r="S236" s="178"/>
      <c r="T236" s="178"/>
    </row>
    <row r="237" spans="1:20" s="177" customFormat="1">
      <c r="A237" s="145"/>
      <c r="B237" s="178"/>
      <c r="C237" s="179"/>
      <c r="D237" s="179"/>
      <c r="E237" s="179"/>
      <c r="F237" s="179"/>
      <c r="G237" s="179"/>
      <c r="H237" s="179"/>
      <c r="I237" s="179"/>
      <c r="J237" s="178"/>
      <c r="K237" s="178"/>
      <c r="L237" s="178"/>
      <c r="M237" s="178"/>
      <c r="N237" s="178"/>
      <c r="O237" s="178"/>
      <c r="P237" s="178"/>
      <c r="Q237" s="178"/>
      <c r="R237" s="178"/>
      <c r="S237" s="178"/>
      <c r="T237" s="178"/>
    </row>
    <row r="238" spans="1:20" s="177" customFormat="1">
      <c r="A238" s="145"/>
      <c r="B238" s="178"/>
      <c r="C238" s="179"/>
      <c r="D238" s="179"/>
      <c r="E238" s="179"/>
      <c r="F238" s="179"/>
      <c r="G238" s="179"/>
      <c r="H238" s="179"/>
      <c r="I238" s="179"/>
      <c r="J238" s="178"/>
      <c r="K238" s="178"/>
      <c r="L238" s="178"/>
      <c r="M238" s="178"/>
      <c r="N238" s="178"/>
      <c r="O238" s="178"/>
      <c r="P238" s="178"/>
      <c r="Q238" s="178"/>
      <c r="R238" s="178"/>
      <c r="S238" s="178"/>
      <c r="T238" s="178"/>
    </row>
    <row r="239" spans="1:20" s="177" customFormat="1">
      <c r="A239" s="145"/>
      <c r="B239" s="178"/>
      <c r="C239" s="179"/>
      <c r="D239" s="179"/>
      <c r="E239" s="179"/>
      <c r="F239" s="179"/>
      <c r="G239" s="179"/>
      <c r="H239" s="179"/>
      <c r="I239" s="179"/>
      <c r="J239" s="178"/>
      <c r="K239" s="178"/>
      <c r="L239" s="178"/>
      <c r="M239" s="178"/>
      <c r="N239" s="178"/>
      <c r="O239" s="178"/>
      <c r="P239" s="178"/>
      <c r="Q239" s="178"/>
      <c r="R239" s="178"/>
      <c r="S239" s="178"/>
      <c r="T239" s="178"/>
    </row>
    <row r="240" spans="1:20" s="177" customFormat="1">
      <c r="A240" s="145"/>
      <c r="B240" s="178"/>
      <c r="C240" s="179"/>
      <c r="D240" s="179"/>
      <c r="E240" s="179"/>
      <c r="F240" s="179"/>
      <c r="G240" s="179"/>
      <c r="H240" s="179"/>
      <c r="I240" s="179"/>
      <c r="J240" s="178"/>
      <c r="K240" s="178"/>
      <c r="L240" s="178"/>
      <c r="M240" s="178"/>
      <c r="N240" s="178"/>
      <c r="O240" s="178"/>
      <c r="P240" s="178"/>
      <c r="Q240" s="178"/>
      <c r="R240" s="178"/>
      <c r="S240" s="178"/>
      <c r="T240" s="178"/>
    </row>
    <row r="241" spans="1:20" s="177" customFormat="1">
      <c r="A241" s="145"/>
      <c r="B241" s="178"/>
      <c r="C241" s="179"/>
      <c r="D241" s="179"/>
      <c r="E241" s="179"/>
      <c r="F241" s="179"/>
      <c r="G241" s="179"/>
      <c r="H241" s="179"/>
      <c r="I241" s="179"/>
      <c r="J241" s="178"/>
      <c r="K241" s="178"/>
      <c r="L241" s="178"/>
      <c r="M241" s="178"/>
      <c r="N241" s="178"/>
      <c r="O241" s="178"/>
      <c r="P241" s="178"/>
      <c r="Q241" s="178"/>
      <c r="R241" s="178"/>
      <c r="S241" s="178"/>
      <c r="T241" s="178"/>
    </row>
    <row r="242" spans="1:20" s="177" customFormat="1">
      <c r="A242" s="145"/>
      <c r="B242" s="178"/>
      <c r="C242" s="179"/>
      <c r="D242" s="179"/>
      <c r="E242" s="179"/>
      <c r="F242" s="179"/>
      <c r="G242" s="179"/>
      <c r="H242" s="179"/>
      <c r="I242" s="179"/>
      <c r="J242" s="178"/>
      <c r="K242" s="178"/>
      <c r="L242" s="178"/>
      <c r="M242" s="178"/>
      <c r="N242" s="178"/>
      <c r="O242" s="178"/>
      <c r="P242" s="178"/>
      <c r="Q242" s="178"/>
      <c r="R242" s="178"/>
      <c r="S242" s="178"/>
      <c r="T242" s="178"/>
    </row>
    <row r="243" spans="1:20" s="177" customFormat="1">
      <c r="A243" s="145"/>
      <c r="B243" s="178"/>
      <c r="C243" s="179"/>
      <c r="D243" s="179"/>
      <c r="E243" s="179"/>
      <c r="F243" s="179"/>
      <c r="G243" s="179"/>
      <c r="H243" s="179"/>
      <c r="I243" s="179"/>
      <c r="J243" s="178"/>
      <c r="K243" s="178"/>
      <c r="L243" s="178"/>
      <c r="M243" s="178"/>
      <c r="N243" s="178"/>
      <c r="O243" s="178"/>
      <c r="P243" s="178"/>
      <c r="Q243" s="178"/>
      <c r="R243" s="178"/>
      <c r="S243" s="178"/>
      <c r="T243" s="178"/>
    </row>
    <row r="244" spans="1:20" s="177" customFormat="1">
      <c r="A244" s="145"/>
      <c r="B244" s="178"/>
      <c r="C244" s="179"/>
      <c r="D244" s="179"/>
      <c r="E244" s="179"/>
      <c r="F244" s="179"/>
      <c r="G244" s="179"/>
      <c r="H244" s="179"/>
      <c r="I244" s="179"/>
      <c r="J244" s="178"/>
      <c r="K244" s="178"/>
      <c r="L244" s="178"/>
      <c r="M244" s="178"/>
      <c r="N244" s="178"/>
      <c r="O244" s="178"/>
      <c r="P244" s="178"/>
      <c r="Q244" s="178"/>
      <c r="R244" s="178"/>
      <c r="S244" s="178"/>
      <c r="T244" s="178"/>
    </row>
    <row r="245" spans="1:20" s="177" customFormat="1">
      <c r="A245" s="145"/>
      <c r="B245" s="178"/>
      <c r="C245" s="179"/>
      <c r="D245" s="179"/>
      <c r="E245" s="179"/>
      <c r="F245" s="179"/>
      <c r="G245" s="179"/>
      <c r="H245" s="179"/>
      <c r="I245" s="179"/>
      <c r="J245" s="178"/>
      <c r="K245" s="178"/>
      <c r="L245" s="178"/>
      <c r="M245" s="178"/>
      <c r="N245" s="178"/>
      <c r="O245" s="178"/>
      <c r="P245" s="178"/>
      <c r="Q245" s="178"/>
      <c r="R245" s="178"/>
      <c r="S245" s="178"/>
      <c r="T245" s="178"/>
    </row>
    <row r="246" spans="1:20" s="177" customFormat="1">
      <c r="A246" s="145"/>
      <c r="B246" s="178"/>
      <c r="C246" s="179"/>
      <c r="D246" s="179"/>
      <c r="E246" s="179"/>
      <c r="F246" s="179"/>
      <c r="G246" s="179"/>
      <c r="H246" s="179"/>
      <c r="I246" s="179"/>
      <c r="J246" s="178"/>
      <c r="K246" s="178"/>
      <c r="L246" s="178"/>
      <c r="M246" s="178"/>
      <c r="N246" s="178"/>
      <c r="O246" s="178"/>
      <c r="P246" s="178"/>
      <c r="Q246" s="178"/>
      <c r="R246" s="178"/>
      <c r="S246" s="178"/>
      <c r="T246" s="178"/>
    </row>
    <row r="247" spans="1:20" s="177" customFormat="1">
      <c r="A247" s="145"/>
      <c r="B247" s="178"/>
      <c r="C247" s="179"/>
      <c r="D247" s="179"/>
      <c r="E247" s="179"/>
      <c r="F247" s="179"/>
      <c r="G247" s="179"/>
      <c r="H247" s="179"/>
      <c r="I247" s="179"/>
      <c r="J247" s="178"/>
      <c r="K247" s="178"/>
      <c r="L247" s="178"/>
      <c r="M247" s="178"/>
      <c r="N247" s="178"/>
      <c r="O247" s="178"/>
      <c r="P247" s="178"/>
      <c r="Q247" s="178"/>
      <c r="R247" s="178"/>
      <c r="S247" s="178"/>
      <c r="T247" s="178"/>
    </row>
    <row r="248" spans="1:20" s="177" customFormat="1">
      <c r="A248" s="145"/>
      <c r="B248" s="178"/>
      <c r="C248" s="179"/>
      <c r="D248" s="179"/>
      <c r="E248" s="179"/>
      <c r="F248" s="179"/>
      <c r="G248" s="179"/>
      <c r="H248" s="179"/>
      <c r="I248" s="179"/>
      <c r="J248" s="178"/>
      <c r="K248" s="178"/>
      <c r="L248" s="178"/>
      <c r="M248" s="178"/>
      <c r="N248" s="178"/>
      <c r="O248" s="178"/>
      <c r="P248" s="178"/>
      <c r="Q248" s="178"/>
      <c r="R248" s="178"/>
      <c r="S248" s="178"/>
      <c r="T248" s="178"/>
    </row>
    <row r="249" spans="1:20" s="177" customFormat="1">
      <c r="A249" s="145"/>
      <c r="B249" s="178"/>
      <c r="C249" s="179"/>
      <c r="D249" s="179"/>
      <c r="E249" s="179"/>
      <c r="F249" s="179"/>
      <c r="G249" s="179"/>
      <c r="H249" s="179"/>
      <c r="I249" s="179"/>
      <c r="J249" s="178"/>
      <c r="K249" s="178"/>
      <c r="L249" s="178"/>
      <c r="M249" s="178"/>
      <c r="N249" s="178"/>
      <c r="O249" s="178"/>
      <c r="P249" s="178"/>
      <c r="Q249" s="178"/>
      <c r="R249" s="178"/>
      <c r="S249" s="178"/>
      <c r="T249" s="178"/>
    </row>
    <row r="250" spans="1:20" s="177" customFormat="1">
      <c r="A250" s="145"/>
      <c r="B250" s="178"/>
      <c r="C250" s="179"/>
      <c r="D250" s="179"/>
      <c r="E250" s="179"/>
      <c r="F250" s="179"/>
      <c r="G250" s="179"/>
      <c r="H250" s="179"/>
      <c r="I250" s="179"/>
      <c r="J250" s="178"/>
      <c r="K250" s="178"/>
      <c r="L250" s="178"/>
      <c r="M250" s="178"/>
      <c r="N250" s="178"/>
      <c r="O250" s="178"/>
      <c r="P250" s="178"/>
      <c r="Q250" s="178"/>
      <c r="R250" s="178"/>
      <c r="S250" s="178"/>
      <c r="T250" s="178"/>
    </row>
    <row r="251" spans="1:20" s="177" customFormat="1">
      <c r="A251" s="145"/>
      <c r="B251" s="178"/>
      <c r="C251" s="179"/>
      <c r="D251" s="179"/>
      <c r="E251" s="179"/>
      <c r="F251" s="179"/>
      <c r="G251" s="179"/>
      <c r="H251" s="179"/>
      <c r="I251" s="179"/>
      <c r="J251" s="178"/>
      <c r="K251" s="178"/>
      <c r="L251" s="178"/>
      <c r="M251" s="178"/>
      <c r="N251" s="178"/>
      <c r="O251" s="178"/>
      <c r="P251" s="178"/>
      <c r="Q251" s="178"/>
      <c r="R251" s="178"/>
      <c r="S251" s="178"/>
      <c r="T251" s="178"/>
    </row>
    <row r="252" spans="1:20" s="177" customFormat="1">
      <c r="A252" s="145"/>
      <c r="B252" s="178"/>
      <c r="C252" s="179"/>
      <c r="D252" s="179"/>
      <c r="E252" s="179"/>
      <c r="F252" s="179"/>
      <c r="G252" s="179"/>
      <c r="H252" s="179"/>
      <c r="I252" s="179"/>
      <c r="J252" s="178"/>
      <c r="K252" s="178"/>
      <c r="L252" s="178"/>
      <c r="M252" s="178"/>
      <c r="N252" s="178"/>
      <c r="O252" s="178"/>
      <c r="P252" s="178"/>
      <c r="Q252" s="178"/>
      <c r="R252" s="178"/>
      <c r="S252" s="178"/>
      <c r="T252" s="178"/>
    </row>
    <row r="253" spans="1:20" s="177" customFormat="1">
      <c r="A253" s="145"/>
      <c r="B253" s="178"/>
      <c r="C253" s="179"/>
      <c r="D253" s="179"/>
      <c r="E253" s="179"/>
      <c r="F253" s="179"/>
      <c r="G253" s="179"/>
      <c r="H253" s="179"/>
      <c r="I253" s="179"/>
      <c r="J253" s="178"/>
      <c r="K253" s="178"/>
      <c r="L253" s="178"/>
      <c r="M253" s="178"/>
      <c r="N253" s="178"/>
      <c r="O253" s="178"/>
      <c r="P253" s="178"/>
      <c r="Q253" s="178"/>
      <c r="R253" s="178"/>
      <c r="S253" s="178"/>
      <c r="T253" s="178"/>
    </row>
    <row r="254" spans="1:20" s="177" customFormat="1">
      <c r="A254" s="145"/>
      <c r="B254" s="178"/>
      <c r="C254" s="179"/>
      <c r="D254" s="179"/>
      <c r="E254" s="179"/>
      <c r="F254" s="179"/>
      <c r="G254" s="179"/>
      <c r="H254" s="179"/>
      <c r="I254" s="179"/>
      <c r="J254" s="178"/>
      <c r="K254" s="178"/>
      <c r="L254" s="178"/>
      <c r="M254" s="178"/>
      <c r="N254" s="178"/>
      <c r="O254" s="178"/>
      <c r="P254" s="178"/>
      <c r="Q254" s="178"/>
      <c r="R254" s="178"/>
      <c r="S254" s="178"/>
      <c r="T254" s="178"/>
    </row>
  </sheetData>
  <sheetProtection password="947C" sheet="1" objects="1" scenarios="1" selectLockedCells="1"/>
  <mergeCells count="17">
    <mergeCell ref="E7:N7"/>
    <mergeCell ref="B2:H2"/>
    <mergeCell ref="B4:H4"/>
    <mergeCell ref="B5:H5"/>
    <mergeCell ref="L2:R2"/>
    <mergeCell ref="L4:R4"/>
    <mergeCell ref="L5:R5"/>
    <mergeCell ref="B3:H3"/>
    <mergeCell ref="L3:R3"/>
    <mergeCell ref="F6:M6"/>
    <mergeCell ref="L15:N15"/>
    <mergeCell ref="P15:R15"/>
    <mergeCell ref="E8:N8"/>
    <mergeCell ref="E9:N9"/>
    <mergeCell ref="H15:J15"/>
    <mergeCell ref="B13:R13"/>
    <mergeCell ref="B11:R11"/>
  </mergeCells>
  <phoneticPr fontId="0" type="noConversion"/>
  <conditionalFormatting sqref="M58857:M59306 O59288:O59289">
    <cfRule type="cellIs" dxfId="39" priority="94" stopIfTrue="1" operator="between">
      <formula>$B$16</formula>
      <formula>$J$16</formula>
    </cfRule>
    <cfRule type="cellIs" dxfId="38" priority="95" stopIfTrue="1" operator="between">
      <formula>$L$16</formula>
      <formula>$N$16</formula>
    </cfRule>
    <cfRule type="cellIs" dxfId="37" priority="96" stopIfTrue="1" operator="between">
      <formula>$P$16</formula>
      <formula>$R$16</formula>
    </cfRule>
  </conditionalFormatting>
  <conditionalFormatting sqref="Q86:Q94 Q96:Q99 Q82:Q84 Q71:Q80 Q47:Q52 Q43:Q45 Q21:Q25 Q27:Q41 Q67:Q69 Q54:Q65">
    <cfRule type="cellIs" dxfId="36" priority="102" stopIfTrue="1" operator="between">
      <formula>$L$16</formula>
      <formula>$N$16</formula>
    </cfRule>
  </conditionalFormatting>
  <conditionalFormatting sqref="R86:R94 R96:R99 R82:R84 R71:R80 R47:R52 R43:R45 R21:R25 R27:R41 R67:R69 R54:R65">
    <cfRule type="cellIs" dxfId="35" priority="103" stopIfTrue="1" operator="between">
      <formula>$P$16</formula>
      <formula>$R$16</formula>
    </cfRule>
  </conditionalFormatting>
  <conditionalFormatting sqref="P20 P81 P85 P95">
    <cfRule type="cellIs" dxfId="34" priority="104" stopIfTrue="1" operator="equal">
      <formula>"Middle"</formula>
    </cfRule>
    <cfRule type="cellIs" dxfId="33" priority="105" stopIfTrue="1" operator="equal">
      <formula>"low"</formula>
    </cfRule>
    <cfRule type="cellIs" dxfId="32" priority="106" stopIfTrue="1" operator="equal">
      <formula>"high"</formula>
    </cfRule>
  </conditionalFormatting>
  <conditionalFormatting sqref="P26">
    <cfRule type="cellIs" dxfId="31" priority="58" stopIfTrue="1" operator="equal">
      <formula>"Middle"</formula>
    </cfRule>
    <cfRule type="cellIs" dxfId="30" priority="59" stopIfTrue="1" operator="equal">
      <formula>"low"</formula>
    </cfRule>
    <cfRule type="cellIs" dxfId="29" priority="60" stopIfTrue="1" operator="equal">
      <formula>"high"</formula>
    </cfRule>
  </conditionalFormatting>
  <conditionalFormatting sqref="P42">
    <cfRule type="cellIs" dxfId="28" priority="55" stopIfTrue="1" operator="equal">
      <formula>"Middle"</formula>
    </cfRule>
    <cfRule type="cellIs" dxfId="27" priority="56" stopIfTrue="1" operator="equal">
      <formula>"low"</formula>
    </cfRule>
    <cfRule type="cellIs" dxfId="26" priority="57" stopIfTrue="1" operator="equal">
      <formula>"high"</formula>
    </cfRule>
  </conditionalFormatting>
  <conditionalFormatting sqref="P46">
    <cfRule type="cellIs" dxfId="25" priority="52" stopIfTrue="1" operator="equal">
      <formula>"Middle"</formula>
    </cfRule>
    <cfRule type="cellIs" dxfId="24" priority="53" stopIfTrue="1" operator="equal">
      <formula>"low"</formula>
    </cfRule>
    <cfRule type="cellIs" dxfId="23" priority="54" stopIfTrue="1" operator="equal">
      <formula>"high"</formula>
    </cfRule>
  </conditionalFormatting>
  <conditionalFormatting sqref="P53">
    <cfRule type="cellIs" dxfId="22" priority="46" stopIfTrue="1" operator="equal">
      <formula>"Middle"</formula>
    </cfRule>
    <cfRule type="cellIs" dxfId="21" priority="47" stopIfTrue="1" operator="equal">
      <formula>"low"</formula>
    </cfRule>
    <cfRule type="cellIs" dxfId="20" priority="48" stopIfTrue="1" operator="equal">
      <formula>"high"</formula>
    </cfRule>
  </conditionalFormatting>
  <conditionalFormatting sqref="P70">
    <cfRule type="cellIs" dxfId="19" priority="43" stopIfTrue="1" operator="equal">
      <formula>"Middle"</formula>
    </cfRule>
    <cfRule type="cellIs" dxfId="18" priority="44" stopIfTrue="1" operator="equal">
      <formula>"low"</formula>
    </cfRule>
    <cfRule type="cellIs" dxfId="17" priority="45" stopIfTrue="1" operator="equal">
      <formula>"high"</formula>
    </cfRule>
  </conditionalFormatting>
  <conditionalFormatting sqref="P86:P94 P96:P99 P82:P84 P71:P80 P47:P52 P43:P45 P21:P25 P27:P41 P67:P69 P54:P65">
    <cfRule type="cellIs" dxfId="16" priority="151" stopIfTrue="1" operator="between">
      <formula>$H$16</formula>
      <formula>$J$16</formula>
    </cfRule>
  </conditionalFormatting>
  <conditionalFormatting sqref="B11:R11">
    <cfRule type="expression" dxfId="15" priority="195" stopIfTrue="1">
      <formula>ABC</formula>
    </cfRule>
    <cfRule type="cellIs" dxfId="14" priority="196" stopIfTrue="1" operator="notBetween">
      <formula>0</formula>
      <formula>0</formula>
    </cfRule>
  </conditionalFormatting>
  <conditionalFormatting sqref="P66">
    <cfRule type="cellIs" dxfId="13" priority="1" stopIfTrue="1" operator="equal">
      <formula>"Middle"</formula>
    </cfRule>
    <cfRule type="cellIs" dxfId="12" priority="2" stopIfTrue="1" operator="equal">
      <formula>"low"</formula>
    </cfRule>
    <cfRule type="cellIs" dxfId="11" priority="3" stopIfTrue="1" operator="equal">
      <formula>"high"</formula>
    </cfRule>
  </conditionalFormatting>
  <printOptions horizontalCentered="1"/>
  <pageMargins left="0.59055118110236227" right="0.19685039370078741" top="0.59055118110236227" bottom="0.78740157480314965" header="0.23622047244094491" footer="0.27559055118110237"/>
  <pageSetup orientation="portrait" r:id="rId1"/>
  <headerFooter alignWithMargins="0">
    <oddFooter>&amp;L&amp;8&amp;F&amp;C&amp;8&amp;A&amp;R&amp;8Seite &amp;P von &amp;N</oddFooter>
  </headerFooter>
  <rowBreaks count="2" manualBreakCount="2">
    <brk id="52" max="16383" man="1"/>
    <brk id="94" max="16383" man="1"/>
  </rowBreaks>
</worksheet>
</file>

<file path=xl/worksheets/sheet8.xml><?xml version="1.0" encoding="utf-8"?>
<worksheet xmlns="http://schemas.openxmlformats.org/spreadsheetml/2006/main" xmlns:r="http://schemas.openxmlformats.org/officeDocument/2006/relationships">
  <sheetPr codeName="Tabelle9">
    <tabColor indexed="11"/>
  </sheetPr>
  <dimension ref="A1:V251"/>
  <sheetViews>
    <sheetView topLeftCell="A62" zoomScaleNormal="100" workbookViewId="0">
      <selection activeCell="U58" sqref="U58"/>
    </sheetView>
  </sheetViews>
  <sheetFormatPr baseColWidth="10" defaultRowHeight="12.75"/>
  <cols>
    <col min="1" max="1" width="1.140625" style="89" customWidth="1"/>
    <col min="2" max="2" width="5.42578125" style="8" customWidth="1"/>
    <col min="3" max="3" width="5.42578125" style="86" customWidth="1"/>
    <col min="4" max="10" width="5.42578125" style="8" customWidth="1"/>
    <col min="11" max="16" width="5.5703125" customWidth="1"/>
    <col min="17" max="17" width="6.85546875" bestFit="1" customWidth="1"/>
    <col min="18" max="18" width="7.42578125" style="7" customWidth="1"/>
    <col min="19" max="19" width="0.85546875" style="89" customWidth="1"/>
  </cols>
  <sheetData>
    <row r="1" spans="1:22" s="146" customFormat="1" ht="6" customHeight="1">
      <c r="A1" s="90"/>
      <c r="B1" s="90"/>
      <c r="C1" s="102"/>
      <c r="D1" s="90"/>
      <c r="E1" s="90"/>
      <c r="F1" s="90"/>
      <c r="G1" s="90"/>
      <c r="H1" s="90"/>
      <c r="I1" s="90"/>
      <c r="J1" s="90"/>
      <c r="K1" s="90"/>
      <c r="L1" s="90"/>
      <c r="M1" s="90"/>
      <c r="N1" s="90"/>
      <c r="O1" s="90"/>
      <c r="P1" s="90"/>
      <c r="Q1" s="90"/>
      <c r="R1" s="90"/>
      <c r="S1" s="99"/>
      <c r="T1" s="15"/>
      <c r="U1" s="15"/>
      <c r="V1" s="15"/>
    </row>
    <row r="2" spans="1:22" s="1" customFormat="1" ht="15.75" customHeight="1">
      <c r="A2" s="212"/>
      <c r="B2" s="812" t="str">
        <f>IF(Lizenz!C4=0,"",Lizenz!C4)</f>
        <v/>
      </c>
      <c r="C2" s="813"/>
      <c r="D2" s="813"/>
      <c r="E2" s="813"/>
      <c r="F2" s="813"/>
      <c r="G2" s="813"/>
      <c r="H2" s="814"/>
      <c r="I2" s="269"/>
      <c r="J2" s="269"/>
      <c r="K2" s="214"/>
      <c r="L2" s="270"/>
      <c r="M2" s="786" t="str">
        <f>IF(Lizenz!C15=0,"",Lizenz!C15)</f>
        <v/>
      </c>
      <c r="N2" s="836"/>
      <c r="O2" s="836"/>
      <c r="P2" s="836"/>
      <c r="Q2" s="836"/>
      <c r="R2" s="787"/>
      <c r="S2" s="103"/>
      <c r="T2" s="22"/>
      <c r="U2" s="22"/>
      <c r="V2" s="22"/>
    </row>
    <row r="3" spans="1:22" s="1" customFormat="1" ht="15.75" customHeight="1">
      <c r="A3" s="212"/>
      <c r="B3" s="818" t="str">
        <f>IF(Lizenz!C5=0,"",Lizenz!C5)</f>
        <v/>
      </c>
      <c r="C3" s="819"/>
      <c r="D3" s="819"/>
      <c r="E3" s="819"/>
      <c r="F3" s="819"/>
      <c r="G3" s="819"/>
      <c r="H3" s="820"/>
      <c r="I3" s="269"/>
      <c r="J3" s="269"/>
      <c r="K3" s="214"/>
      <c r="L3" s="270"/>
      <c r="M3" s="788" t="str">
        <f>IF(Lizenz!C16=0,"",Lizenz!C16)</f>
        <v/>
      </c>
      <c r="N3" s="837"/>
      <c r="O3" s="837"/>
      <c r="P3" s="837"/>
      <c r="Q3" s="837"/>
      <c r="R3" s="789"/>
      <c r="S3" s="103"/>
      <c r="T3" s="22"/>
      <c r="U3" s="22"/>
      <c r="V3" s="22"/>
    </row>
    <row r="4" spans="1:22" s="1" customFormat="1" ht="15.75" customHeight="1">
      <c r="A4" s="212"/>
      <c r="B4" s="818" t="str">
        <f>IF(Lizenz!C6=0,"",Lizenz!C6)</f>
        <v/>
      </c>
      <c r="C4" s="819"/>
      <c r="D4" s="819"/>
      <c r="E4" s="819"/>
      <c r="F4" s="819"/>
      <c r="G4" s="819"/>
      <c r="H4" s="820"/>
      <c r="I4" s="269"/>
      <c r="J4" s="269"/>
      <c r="K4" s="214"/>
      <c r="L4" s="270"/>
      <c r="M4" s="788" t="str">
        <f>IF(Lizenz!C17=0,"",Lizenz!C17)</f>
        <v/>
      </c>
      <c r="N4" s="837"/>
      <c r="O4" s="837"/>
      <c r="P4" s="837"/>
      <c r="Q4" s="837"/>
      <c r="R4" s="789"/>
      <c r="S4" s="103"/>
      <c r="T4" s="22"/>
      <c r="U4" s="22"/>
      <c r="V4" s="22"/>
    </row>
    <row r="5" spans="1:22" s="1" customFormat="1" ht="15.75" customHeight="1">
      <c r="A5" s="212"/>
      <c r="B5" s="807" t="str">
        <f>IF(Lizenz!C7=0,"",Lizenz!C7)</f>
        <v/>
      </c>
      <c r="C5" s="808"/>
      <c r="D5" s="808"/>
      <c r="E5" s="808"/>
      <c r="F5" s="808"/>
      <c r="G5" s="808"/>
      <c r="H5" s="809"/>
      <c r="I5" s="269"/>
      <c r="J5" s="269"/>
      <c r="K5" s="214"/>
      <c r="L5" s="270"/>
      <c r="M5" s="790" t="str">
        <f>IF(Lizenz!C18=0,"",Lizenz!C18)</f>
        <v/>
      </c>
      <c r="N5" s="838"/>
      <c r="O5" s="838"/>
      <c r="P5" s="838"/>
      <c r="Q5" s="838"/>
      <c r="R5" s="791"/>
      <c r="S5" s="103"/>
      <c r="T5" s="22"/>
      <c r="U5" s="22"/>
      <c r="V5" s="22"/>
    </row>
    <row r="6" spans="1:22" s="1" customFormat="1" ht="15.75" customHeight="1">
      <c r="A6" s="212"/>
      <c r="B6" s="103"/>
      <c r="C6" s="103"/>
      <c r="D6" s="103"/>
      <c r="E6" s="103"/>
      <c r="F6" s="103"/>
      <c r="G6" s="103"/>
      <c r="H6" s="103"/>
      <c r="I6" s="103"/>
      <c r="J6" s="103"/>
      <c r="K6" s="103"/>
      <c r="L6" s="103"/>
      <c r="M6" s="103"/>
      <c r="N6" s="103"/>
      <c r="O6" s="103"/>
      <c r="P6" s="103"/>
      <c r="Q6" s="103"/>
      <c r="R6" s="559" t="str">
        <f>Lizenz!$J$18</f>
        <v>© Ralf Bergmeir, RA Kai Schützle</v>
      </c>
      <c r="S6" s="103"/>
      <c r="T6" s="22"/>
      <c r="U6" s="22"/>
      <c r="V6" s="22"/>
    </row>
    <row r="7" spans="1:22" s="1" customFormat="1" ht="15.75" customHeight="1">
      <c r="A7" s="90"/>
      <c r="B7" s="835" t="s">
        <v>628</v>
      </c>
      <c r="C7" s="835"/>
      <c r="D7" s="835"/>
      <c r="E7" s="835"/>
      <c r="F7" s="835"/>
      <c r="G7" s="835"/>
      <c r="H7" s="835"/>
      <c r="I7" s="835"/>
      <c r="J7" s="835"/>
      <c r="K7" s="835"/>
      <c r="L7" s="835"/>
      <c r="M7" s="835"/>
      <c r="N7" s="835"/>
      <c r="O7" s="835"/>
      <c r="P7" s="835"/>
      <c r="Q7" s="835"/>
      <c r="R7" s="835"/>
      <c r="S7" s="103"/>
      <c r="T7" s="22"/>
      <c r="U7" s="22"/>
      <c r="V7" s="22"/>
    </row>
    <row r="8" spans="1:22" s="1" customFormat="1" ht="18.75" customHeight="1">
      <c r="A8" s="212"/>
      <c r="B8" s="46"/>
      <c r="C8" s="46"/>
      <c r="D8" s="46"/>
      <c r="E8" s="46"/>
      <c r="F8" s="46"/>
      <c r="G8" s="46"/>
      <c r="H8" s="46"/>
      <c r="I8" s="213"/>
      <c r="J8" s="213"/>
      <c r="K8" s="214"/>
      <c r="L8" s="215"/>
      <c r="M8" s="214"/>
      <c r="N8" s="216"/>
      <c r="O8" s="214"/>
      <c r="P8" s="214"/>
      <c r="Q8" s="214"/>
      <c r="R8" s="217"/>
      <c r="S8" s="103"/>
      <c r="T8" s="22"/>
      <c r="U8" s="22"/>
      <c r="V8" s="22"/>
    </row>
    <row r="9" spans="1:22" s="1" customFormat="1" ht="25.5">
      <c r="A9" s="212"/>
      <c r="B9" s="46"/>
      <c r="C9" s="46"/>
      <c r="D9" s="46"/>
      <c r="E9" s="46"/>
      <c r="F9" s="46"/>
      <c r="G9" s="46"/>
      <c r="H9" s="46"/>
      <c r="I9" s="213"/>
      <c r="J9" s="213"/>
      <c r="K9" s="213"/>
      <c r="L9" s="213"/>
      <c r="M9" s="213"/>
      <c r="N9" s="213"/>
      <c r="O9" s="214"/>
      <c r="P9" s="214"/>
      <c r="Q9" s="443" t="s">
        <v>88</v>
      </c>
      <c r="R9" s="187" t="s">
        <v>89</v>
      </c>
      <c r="S9" s="103"/>
      <c r="T9" s="22"/>
      <c r="U9" s="22"/>
      <c r="V9" s="22"/>
    </row>
    <row r="10" spans="1:22" s="1" customFormat="1" ht="15.75">
      <c r="A10" s="212"/>
      <c r="B10" s="229"/>
      <c r="C10" s="229"/>
      <c r="D10" s="230"/>
      <c r="E10" s="230"/>
      <c r="F10" s="230"/>
      <c r="G10" s="230"/>
      <c r="H10" s="230"/>
      <c r="I10" s="213"/>
      <c r="J10" s="213"/>
      <c r="K10" s="459">
        <v>1</v>
      </c>
      <c r="L10" s="459">
        <v>0.5</v>
      </c>
      <c r="M10" s="459">
        <v>0</v>
      </c>
      <c r="N10" s="226"/>
      <c r="O10" s="227"/>
      <c r="P10" s="228"/>
      <c r="Q10" s="444">
        <f>AVERAGE(Q16:Q96)</f>
        <v>0</v>
      </c>
      <c r="R10" s="147">
        <f>SUM(R16:R96)</f>
        <v>-234</v>
      </c>
      <c r="S10" s="103"/>
      <c r="T10" s="22"/>
      <c r="U10" s="22"/>
      <c r="V10" s="22"/>
    </row>
    <row r="11" spans="1:22" s="1" customFormat="1" ht="20.25" customHeight="1">
      <c r="A11" s="212"/>
      <c r="B11" s="46"/>
      <c r="C11" s="46"/>
      <c r="D11" s="46"/>
      <c r="E11" s="46"/>
      <c r="F11" s="46"/>
      <c r="G11" s="46"/>
      <c r="H11" s="46"/>
      <c r="I11" s="213"/>
      <c r="J11" s="213"/>
      <c r="K11" s="213"/>
      <c r="L11" s="213"/>
      <c r="M11" s="213"/>
      <c r="N11" s="216"/>
      <c r="O11" s="214"/>
      <c r="P11" s="214"/>
      <c r="Q11" s="214"/>
      <c r="R11" s="217"/>
      <c r="S11" s="103"/>
      <c r="T11" s="22"/>
      <c r="U11" s="22"/>
      <c r="V11" s="22"/>
    </row>
    <row r="12" spans="1:22" s="1" customFormat="1" ht="11.25" customHeight="1">
      <c r="A12" s="212"/>
      <c r="B12" s="46"/>
      <c r="C12" s="46"/>
      <c r="D12" s="46"/>
      <c r="E12" s="46"/>
      <c r="F12" s="46"/>
      <c r="G12" s="46"/>
      <c r="H12" s="46"/>
      <c r="I12" s="213"/>
      <c r="J12" s="213"/>
      <c r="K12" s="214" t="s">
        <v>236</v>
      </c>
      <c r="L12" s="833" t="s">
        <v>67</v>
      </c>
      <c r="M12" s="214" t="s">
        <v>238</v>
      </c>
      <c r="N12" s="834" t="s">
        <v>68</v>
      </c>
      <c r="O12" s="214" t="s">
        <v>78</v>
      </c>
      <c r="P12" s="214" t="s">
        <v>79</v>
      </c>
      <c r="Q12" s="214"/>
      <c r="R12" s="217"/>
      <c r="S12" s="103"/>
      <c r="T12" s="22"/>
      <c r="U12" s="22"/>
      <c r="V12" s="22"/>
    </row>
    <row r="13" spans="1:22" s="1" customFormat="1" ht="11.25" customHeight="1">
      <c r="A13" s="99"/>
      <c r="B13" s="46"/>
      <c r="C13" s="46"/>
      <c r="D13" s="46"/>
      <c r="E13" s="46"/>
      <c r="F13" s="46"/>
      <c r="G13" s="46"/>
      <c r="H13" s="46"/>
      <c r="I13" s="213"/>
      <c r="J13" s="213"/>
      <c r="K13" s="214"/>
      <c r="L13" s="833"/>
      <c r="M13" s="214"/>
      <c r="N13" s="834"/>
      <c r="O13" s="214"/>
      <c r="P13" s="214"/>
      <c r="Q13" s="214"/>
      <c r="R13" s="217"/>
      <c r="S13" s="99"/>
      <c r="T13" s="22"/>
      <c r="U13" s="22"/>
      <c r="V13" s="22"/>
    </row>
    <row r="14" spans="1:22" s="1" customFormat="1" ht="11.25" customHeight="1">
      <c r="A14" s="99"/>
      <c r="B14" s="46"/>
      <c r="C14" s="46"/>
      <c r="D14" s="46"/>
      <c r="E14" s="46"/>
      <c r="F14" s="46"/>
      <c r="G14" s="46"/>
      <c r="H14" s="46"/>
      <c r="I14" s="213"/>
      <c r="J14" s="213"/>
      <c r="K14" s="214"/>
      <c r="L14" s="833"/>
      <c r="M14" s="214"/>
      <c r="N14" s="834"/>
      <c r="O14" s="214"/>
      <c r="P14" s="214"/>
      <c r="Q14" s="214"/>
      <c r="R14" s="217"/>
      <c r="S14" s="99"/>
      <c r="T14" s="22"/>
      <c r="U14" s="22"/>
      <c r="V14" s="22"/>
    </row>
    <row r="15" spans="1:22" s="4" customFormat="1" ht="15.75">
      <c r="A15" s="99"/>
      <c r="B15" s="218"/>
      <c r="C15" s="219"/>
      <c r="D15" s="220"/>
      <c r="E15" s="220"/>
      <c r="F15" s="220"/>
      <c r="G15" s="220"/>
      <c r="H15" s="220"/>
      <c r="I15" s="220"/>
      <c r="J15" s="220"/>
      <c r="K15" s="221" t="s">
        <v>136</v>
      </c>
      <c r="L15" s="221" t="s">
        <v>138</v>
      </c>
      <c r="M15" s="221" t="s">
        <v>137</v>
      </c>
      <c r="N15" s="222" t="s">
        <v>139</v>
      </c>
      <c r="O15" s="223"/>
      <c r="P15" s="224" t="s">
        <v>38</v>
      </c>
      <c r="Q15" s="224"/>
      <c r="R15" s="225" t="s">
        <v>86</v>
      </c>
      <c r="S15" s="99"/>
      <c r="T15" s="234"/>
      <c r="U15" s="234"/>
      <c r="V15" s="234"/>
    </row>
    <row r="16" spans="1:22" s="5" customFormat="1" ht="15.75">
      <c r="A16" s="99"/>
      <c r="B16" s="461" t="str">
        <f>Checkliste!J14</f>
        <v>1.</v>
      </c>
      <c r="C16" s="462" t="str">
        <f>Checkliste!K14</f>
        <v>Website ‒ § 5 TMG ‒ Impressum</v>
      </c>
      <c r="D16" s="461"/>
      <c r="E16" s="461"/>
      <c r="F16" s="461"/>
      <c r="G16" s="461"/>
      <c r="H16" s="461"/>
      <c r="I16" s="461"/>
      <c r="J16" s="461"/>
      <c r="K16" s="455">
        <f>SUM(K17:K21)</f>
        <v>0</v>
      </c>
      <c r="L16" s="311">
        <f>SUM(L17:L21)</f>
        <v>0</v>
      </c>
      <c r="M16" s="312">
        <f>SUM(M17:M21)</f>
        <v>0</v>
      </c>
      <c r="N16" s="450">
        <f>SUM(N17:N21)</f>
        <v>5</v>
      </c>
      <c r="O16" s="459">
        <f>SUM(O17:O21)</f>
        <v>31</v>
      </c>
      <c r="P16" s="460">
        <f>IF((O16-N16)=0," ",((K16*$K$10+L16*$L$10+M16*$M$10)*100)/(O16-N16))</f>
        <v>0</v>
      </c>
      <c r="Q16" s="144"/>
      <c r="R16" s="144"/>
      <c r="S16" s="99"/>
      <c r="T16" s="235"/>
      <c r="U16" s="235"/>
      <c r="V16" s="235"/>
    </row>
    <row r="17" spans="1:22" s="6" customFormat="1">
      <c r="A17" s="99"/>
      <c r="B17" s="69" t="str">
        <f>Checkliste!J19</f>
        <v>1.1</v>
      </c>
      <c r="C17" s="70" t="str">
        <f>Checkliste!K19</f>
        <v>Wurde die gesetzlich vorgeschriebene Gestaltung</v>
      </c>
      <c r="D17" s="70"/>
      <c r="E17" s="70"/>
      <c r="F17" s="70"/>
      <c r="G17" s="70"/>
      <c r="H17" s="70"/>
      <c r="I17" s="70"/>
      <c r="J17" s="70"/>
      <c r="K17" s="456">
        <f>COUNTIF(Checkliste!B19:B34,"&gt; ")</f>
        <v>0</v>
      </c>
      <c r="L17" s="307">
        <f>COUNTIF(Checkliste!C19:C34,"&gt; ")</f>
        <v>0</v>
      </c>
      <c r="M17" s="309">
        <f>COUNTIF(Checkliste!D19:D34,"&gt; ")</f>
        <v>0</v>
      </c>
      <c r="N17" s="451">
        <f>COUNTIF(Checkliste!F19:F34,"&gt; ")</f>
        <v>0</v>
      </c>
      <c r="O17" s="445">
        <f>COUNTIF(Checkliste!G19:G34,"&gt; ")</f>
        <v>5</v>
      </c>
      <c r="P17" s="446">
        <f t="shared" ref="P17:P25" si="0">IF((O17-N17)=0,"",((K17*$K$10+L17*$L$10+M17*$M$10)*100)/(O17-N17))</f>
        <v>0</v>
      </c>
      <c r="Q17" s="446">
        <f>P17</f>
        <v>0</v>
      </c>
      <c r="R17" s="141">
        <f>SUM(K17:N17) - O17</f>
        <v>-5</v>
      </c>
      <c r="S17" s="99"/>
      <c r="T17" s="236"/>
      <c r="U17" s="236"/>
      <c r="V17" s="236"/>
    </row>
    <row r="18" spans="1:22" s="6" customFormat="1">
      <c r="A18" s="99"/>
      <c r="B18" s="69" t="str">
        <f>Checkliste!J35</f>
        <v>1.2</v>
      </c>
      <c r="C18" s="70" t="str">
        <f>Checkliste!K35</f>
        <v>Enthält das Impressum folgende Angaben?</v>
      </c>
      <c r="D18" s="70"/>
      <c r="E18" s="70"/>
      <c r="F18" s="70"/>
      <c r="G18" s="70"/>
      <c r="H18" s="70"/>
      <c r="I18" s="70"/>
      <c r="J18" s="70"/>
      <c r="K18" s="456">
        <f>COUNTIF(Checkliste!B35:B71,"&gt; ")</f>
        <v>0</v>
      </c>
      <c r="L18" s="307">
        <f>COUNTIF(Checkliste!C35:C71,"&gt; ")</f>
        <v>0</v>
      </c>
      <c r="M18" s="309">
        <f>COUNTIF(Checkliste!D35:D71,"&gt; ")</f>
        <v>0</v>
      </c>
      <c r="N18" s="451">
        <f>COUNTIF(Checkliste!F35:F71,"&gt; ")</f>
        <v>0</v>
      </c>
      <c r="O18" s="445">
        <f>COUNTIF(Checkliste!G35:G71,"&gt; ")</f>
        <v>12</v>
      </c>
      <c r="P18" s="446">
        <f t="shared" si="0"/>
        <v>0</v>
      </c>
      <c r="Q18" s="446">
        <f>P18</f>
        <v>0</v>
      </c>
      <c r="R18" s="141">
        <f>SUM(K18:N18) - O18</f>
        <v>-12</v>
      </c>
      <c r="S18" s="99"/>
      <c r="T18" s="236"/>
      <c r="U18" s="236"/>
      <c r="V18" s="236"/>
    </row>
    <row r="19" spans="1:22" s="6" customFormat="1">
      <c r="A19" s="99"/>
      <c r="B19" s="69" t="str">
        <f>Checkliste!J72</f>
        <v>1.3</v>
      </c>
      <c r="C19" s="70" t="str">
        <f>Checkliste!K72</f>
        <v>Besondere Informationspflichten bei kommerziellen</v>
      </c>
      <c r="D19" s="70"/>
      <c r="E19" s="70"/>
      <c r="F19" s="70"/>
      <c r="G19" s="70"/>
      <c r="H19" s="70"/>
      <c r="I19" s="70"/>
      <c r="J19" s="70"/>
      <c r="K19" s="456">
        <f>COUNTIF(Checkliste!B72:B101,"&gt; ")</f>
        <v>0</v>
      </c>
      <c r="L19" s="307">
        <f>COUNTIF(Checkliste!C72:C101,"&gt; ")</f>
        <v>0</v>
      </c>
      <c r="M19" s="309">
        <f>COUNTIF(Checkliste!D72:D101,"&gt; ")</f>
        <v>0</v>
      </c>
      <c r="N19" s="451">
        <f>COUNTIF(Checkliste!F72:F101,"&gt; ")</f>
        <v>0</v>
      </c>
      <c r="O19" s="445">
        <f>COUNTIF(Checkliste!G72:G101,"&gt; ")</f>
        <v>8</v>
      </c>
      <c r="P19" s="446">
        <f t="shared" si="0"/>
        <v>0</v>
      </c>
      <c r="Q19" s="446">
        <f>P19</f>
        <v>0</v>
      </c>
      <c r="R19" s="141">
        <f>SUM(K19:N19) - O19</f>
        <v>-8</v>
      </c>
      <c r="S19" s="99"/>
      <c r="T19" s="236"/>
      <c r="U19" s="236"/>
      <c r="V19" s="236"/>
    </row>
    <row r="20" spans="1:22" s="6" customFormat="1">
      <c r="A20" s="99"/>
      <c r="B20" s="69" t="str">
        <f>Checkliste!J103</f>
        <v>1.4</v>
      </c>
      <c r="C20" s="70" t="str">
        <f>Checkliste!K103</f>
        <v>Erfolgt eine Kenntlichmachung externer Links?</v>
      </c>
      <c r="D20" s="70"/>
      <c r="E20" s="70"/>
      <c r="F20" s="70"/>
      <c r="G20" s="70"/>
      <c r="H20" s="70"/>
      <c r="I20" s="70"/>
      <c r="J20" s="70"/>
      <c r="K20" s="456">
        <f>COUNTIF(Checkliste!B103:B104,"&gt; ")</f>
        <v>0</v>
      </c>
      <c r="L20" s="307">
        <f>COUNTIF(Checkliste!C103:C104,"&gt; ")</f>
        <v>0</v>
      </c>
      <c r="M20" s="309">
        <f>COUNTIF(Checkliste!D103:D104,"&gt; ")</f>
        <v>0</v>
      </c>
      <c r="N20" s="451">
        <f>COUNTIF(Checkliste!F103:F104,"&gt; ")</f>
        <v>0</v>
      </c>
      <c r="O20" s="445">
        <f>COUNTIF(Checkliste!G103:G104,"&gt; ")</f>
        <v>1</v>
      </c>
      <c r="P20" s="446">
        <f t="shared" si="0"/>
        <v>0</v>
      </c>
      <c r="Q20" s="446">
        <f>P20</f>
        <v>0</v>
      </c>
      <c r="R20" s="141">
        <f>SUM(K20:N20) - O20</f>
        <v>-1</v>
      </c>
      <c r="S20" s="99"/>
      <c r="T20" s="236"/>
      <c r="U20" s="236"/>
      <c r="V20" s="236"/>
    </row>
    <row r="21" spans="1:22" s="6" customFormat="1">
      <c r="A21" s="99"/>
      <c r="B21" s="69" t="str">
        <f>Checkliste!J105</f>
        <v>1.5</v>
      </c>
      <c r="C21" s="70" t="str">
        <f>Checkliste!K105</f>
        <v>Eigene individuelle Prüfpunkte</v>
      </c>
      <c r="D21" s="70"/>
      <c r="E21" s="70"/>
      <c r="F21" s="70"/>
      <c r="G21" s="70"/>
      <c r="H21" s="70"/>
      <c r="I21" s="70"/>
      <c r="J21" s="70"/>
      <c r="K21" s="456">
        <f>COUNTIF(Checkliste!B105:B122,"&gt; ")</f>
        <v>0</v>
      </c>
      <c r="L21" s="307">
        <f>COUNTIF(Checkliste!C105:C122,"&gt; ")</f>
        <v>0</v>
      </c>
      <c r="M21" s="309">
        <f>COUNTIF(Checkliste!D105:D122,"&gt; ")</f>
        <v>0</v>
      </c>
      <c r="N21" s="451">
        <f>COUNTIF(Checkliste!F105:F122,"&gt; ")</f>
        <v>5</v>
      </c>
      <c r="O21" s="445">
        <f>COUNTIF(Checkliste!G105:G122,"&gt; ")</f>
        <v>5</v>
      </c>
      <c r="P21" s="446" t="str">
        <f t="shared" si="0"/>
        <v/>
      </c>
      <c r="Q21" s="446" t="str">
        <f>P21</f>
        <v/>
      </c>
      <c r="R21" s="141">
        <f>SUM(K21:N21) - O21</f>
        <v>0</v>
      </c>
      <c r="S21" s="99"/>
      <c r="T21" s="236"/>
      <c r="U21" s="236"/>
      <c r="V21" s="236"/>
    </row>
    <row r="22" spans="1:22" s="5" customFormat="1" ht="15.75">
      <c r="A22" s="99"/>
      <c r="B22" s="461" t="str">
        <f>Checkliste!J123</f>
        <v>2.</v>
      </c>
      <c r="C22" s="462" t="str">
        <f>Checkliste!K123</f>
        <v>Website ‒ § 13 TMG ‒ Datenschutzerklärung</v>
      </c>
      <c r="D22" s="462"/>
      <c r="E22" s="462"/>
      <c r="F22" s="462"/>
      <c r="G22" s="462"/>
      <c r="H22" s="462"/>
      <c r="I22" s="462"/>
      <c r="J22" s="462"/>
      <c r="K22" s="455">
        <f>SUM(K23:K37)</f>
        <v>0</v>
      </c>
      <c r="L22" s="311">
        <f>SUM(L23:L37)</f>
        <v>0</v>
      </c>
      <c r="M22" s="312">
        <f>SUM(M23:M37)</f>
        <v>0</v>
      </c>
      <c r="N22" s="450">
        <f>SUM(N23:N37)</f>
        <v>5</v>
      </c>
      <c r="O22" s="459">
        <f>SUM(O23:O37)</f>
        <v>49</v>
      </c>
      <c r="P22" s="460">
        <f t="shared" si="0"/>
        <v>0</v>
      </c>
      <c r="Q22" s="148"/>
      <c r="R22" s="144"/>
      <c r="S22" s="99"/>
      <c r="T22" s="235"/>
      <c r="U22" s="235"/>
      <c r="V22" s="235"/>
    </row>
    <row r="23" spans="1:22" s="6" customFormat="1">
      <c r="A23" s="99"/>
      <c r="B23" s="69" t="str">
        <f>Checkliste!J126</f>
        <v>2.1</v>
      </c>
      <c r="C23" s="70" t="str">
        <f>Checkliste!K126</f>
        <v>Wurde die gesetzlich vorgeschriebene Gestaltung</v>
      </c>
      <c r="D23" s="70"/>
      <c r="E23" s="70"/>
      <c r="F23" s="70"/>
      <c r="G23" s="70"/>
      <c r="H23" s="70"/>
      <c r="I23" s="70"/>
      <c r="J23" s="70"/>
      <c r="K23" s="456">
        <f>COUNTIF(Checkliste!B126:B172,"&gt; ")</f>
        <v>0</v>
      </c>
      <c r="L23" s="307">
        <f>COUNTIF(Checkliste!C126:C172,"&gt; ")</f>
        <v>0</v>
      </c>
      <c r="M23" s="309">
        <f>COUNTIF(Checkliste!D126:D172,"&gt; ")</f>
        <v>0</v>
      </c>
      <c r="N23" s="451">
        <f>COUNTIF(Checkliste!F126:F172,"&gt; ")</f>
        <v>0</v>
      </c>
      <c r="O23" s="445">
        <f>COUNTIF(Checkliste!G126:G172,"&gt; ")</f>
        <v>14</v>
      </c>
      <c r="P23" s="446">
        <f t="shared" si="0"/>
        <v>0</v>
      </c>
      <c r="Q23" s="446">
        <f>P23</f>
        <v>0</v>
      </c>
      <c r="R23" s="141">
        <f>SUM(K23:N23) - O23</f>
        <v>-14</v>
      </c>
      <c r="S23" s="99"/>
      <c r="T23" s="236"/>
      <c r="U23" s="236"/>
      <c r="V23" s="236"/>
    </row>
    <row r="24" spans="1:22" s="6" customFormat="1">
      <c r="A24" s="99"/>
      <c r="B24" s="69" t="str">
        <f>Checkliste!J173</f>
        <v>2.2</v>
      </c>
      <c r="C24" s="70" t="str">
        <f>Checkliste!K173</f>
        <v xml:space="preserve">Wurden Einwilligungen vom Nutzer in elektronischer Form </v>
      </c>
      <c r="D24" s="70"/>
      <c r="E24" s="70"/>
      <c r="F24" s="70"/>
      <c r="G24" s="70"/>
      <c r="H24" s="70"/>
      <c r="I24" s="70"/>
      <c r="J24" s="70"/>
      <c r="K24" s="456">
        <f>COUNTIF(Checkliste!B173:B185,"&gt; ")</f>
        <v>0</v>
      </c>
      <c r="L24" s="307">
        <f>COUNTIF(Checkliste!C173:C185,"&gt; ")</f>
        <v>0</v>
      </c>
      <c r="M24" s="309">
        <f>COUNTIF(Checkliste!D173:D185,"&gt; ")</f>
        <v>0</v>
      </c>
      <c r="N24" s="451">
        <f>COUNTIF(Checkliste!F173:F185,"&gt; ")</f>
        <v>0</v>
      </c>
      <c r="O24" s="445">
        <f>COUNTIF(Checkliste!G173:G185,"&gt; ")</f>
        <v>4</v>
      </c>
      <c r="P24" s="446">
        <f t="shared" si="0"/>
        <v>0</v>
      </c>
      <c r="Q24" s="446">
        <f>P24</f>
        <v>0</v>
      </c>
      <c r="R24" s="141">
        <f>SUM(K24:N24) - O24</f>
        <v>-4</v>
      </c>
      <c r="S24" s="99"/>
      <c r="T24" s="236"/>
      <c r="U24" s="236"/>
      <c r="V24" s="236"/>
    </row>
    <row r="25" spans="1:22" s="6" customFormat="1">
      <c r="A25" s="99"/>
      <c r="B25" s="69" t="str">
        <f>Checkliste!J186</f>
        <v>2.3</v>
      </c>
      <c r="C25" s="70" t="str">
        <f>Checkliste!K186</f>
        <v xml:space="preserve">Wird durch technische und organisatorische Vorkehrungen </v>
      </c>
      <c r="D25" s="70"/>
      <c r="E25" s="70"/>
      <c r="F25" s="70"/>
      <c r="G25" s="70"/>
      <c r="H25" s="70"/>
      <c r="I25" s="70"/>
      <c r="J25" s="70"/>
      <c r="K25" s="456">
        <f>COUNTIF(Checkliste!B186:B204,"&gt; ")</f>
        <v>0</v>
      </c>
      <c r="L25" s="307">
        <f>COUNTIF(Checkliste!C186:C204,"&gt; ")</f>
        <v>0</v>
      </c>
      <c r="M25" s="309">
        <f>COUNTIF(Checkliste!D186:D204,"&gt; ")</f>
        <v>0</v>
      </c>
      <c r="N25" s="451">
        <f>COUNTIF(Checkliste!F186:F204,"&gt; ")</f>
        <v>0</v>
      </c>
      <c r="O25" s="445">
        <f>COUNTIF(Checkliste!G186:G204,"&gt; ")</f>
        <v>6</v>
      </c>
      <c r="P25" s="446">
        <f t="shared" si="0"/>
        <v>0</v>
      </c>
      <c r="Q25" s="446">
        <f>P25</f>
        <v>0</v>
      </c>
      <c r="R25" s="141">
        <f>SUM(K25:N25) - O25</f>
        <v>-6</v>
      </c>
      <c r="S25" s="99"/>
      <c r="T25" s="236"/>
      <c r="U25" s="236"/>
      <c r="V25" s="236"/>
    </row>
    <row r="26" spans="1:22" s="6" customFormat="1">
      <c r="A26" s="99"/>
      <c r="B26" s="69" t="str">
        <f>Checkliste!J205</f>
        <v>2.4</v>
      </c>
      <c r="C26" s="70" t="str">
        <f>Checkliste!K205</f>
        <v>Enthält die Datenschutzerklärung genaue Angaben</v>
      </c>
      <c r="D26" s="70"/>
      <c r="E26" s="70"/>
      <c r="F26" s="70"/>
      <c r="G26" s="70"/>
      <c r="H26" s="70"/>
      <c r="I26" s="70"/>
      <c r="J26" s="70"/>
      <c r="K26" s="456">
        <f>COUNTIF(Checkliste!B205:B207,"&gt; ")</f>
        <v>0</v>
      </c>
      <c r="L26" s="307">
        <f>COUNTIF(Checkliste!C205:C207,"&gt; ")</f>
        <v>0</v>
      </c>
      <c r="M26" s="309">
        <f>COUNTIF(Checkliste!D205:D207,"&gt; ")</f>
        <v>0</v>
      </c>
      <c r="N26" s="451">
        <f>COUNTIF(Checkliste!F205:F207,"&gt; ")</f>
        <v>0</v>
      </c>
      <c r="O26" s="445">
        <f>COUNTIF(Checkliste!G205:G207,"&gt; ")</f>
        <v>1</v>
      </c>
      <c r="P26" s="446">
        <f t="shared" ref="P26:P36" si="1">IF((O26-N26)=0,"",((K26*$K$10+L26*$L$10+M26*$M$10)*100)/(O26-N26))</f>
        <v>0</v>
      </c>
      <c r="Q26" s="446">
        <f t="shared" ref="Q26:Q36" si="2">P26</f>
        <v>0</v>
      </c>
      <c r="R26" s="141">
        <f t="shared" ref="R26:R36" si="3">SUM(K26:N26) - O26</f>
        <v>-1</v>
      </c>
      <c r="S26" s="99"/>
      <c r="T26" s="236"/>
      <c r="U26" s="236"/>
      <c r="V26" s="236"/>
    </row>
    <row r="27" spans="1:22" s="6" customFormat="1">
      <c r="A27" s="99"/>
      <c r="B27" s="69" t="str">
        <f>Checkliste!J208</f>
        <v>2.5</v>
      </c>
      <c r="C27" s="70" t="str">
        <f>Checkliste!K208</f>
        <v>Ist die Datenschutzerklärung über einen Link</v>
      </c>
      <c r="D27" s="70"/>
      <c r="E27" s="70"/>
      <c r="F27" s="70"/>
      <c r="G27" s="70"/>
      <c r="H27" s="70"/>
      <c r="I27" s="70"/>
      <c r="J27" s="70"/>
      <c r="K27" s="456">
        <f>COUNTIF(Checkliste!B208:B210,"&gt; ")</f>
        <v>0</v>
      </c>
      <c r="L27" s="307">
        <f>COUNTIF(Checkliste!C208:C210,"&gt; ")</f>
        <v>0</v>
      </c>
      <c r="M27" s="309">
        <f>COUNTIF(Checkliste!D208:D210,"&gt; ")</f>
        <v>0</v>
      </c>
      <c r="N27" s="451">
        <f>COUNTIF(Checkliste!F208:F210,"&gt; ")</f>
        <v>0</v>
      </c>
      <c r="O27" s="445">
        <f>COUNTIF(Checkliste!G208:G210,"&gt; ")</f>
        <v>1</v>
      </c>
      <c r="P27" s="446">
        <f t="shared" si="1"/>
        <v>0</v>
      </c>
      <c r="Q27" s="446">
        <f t="shared" si="2"/>
        <v>0</v>
      </c>
      <c r="R27" s="141">
        <f t="shared" si="3"/>
        <v>-1</v>
      </c>
      <c r="S27" s="99"/>
      <c r="T27" s="236"/>
      <c r="U27" s="236"/>
      <c r="V27" s="236"/>
    </row>
    <row r="28" spans="1:22" s="6" customFormat="1">
      <c r="A28" s="99"/>
      <c r="B28" s="69" t="str">
        <f>Checkliste!J211</f>
        <v>2.6</v>
      </c>
      <c r="C28" s="70" t="str">
        <f>Checkliste!K211</f>
        <v>Werden Bonitätsprüfungen durchgeführt bzw. Scoring-</v>
      </c>
      <c r="D28" s="70"/>
      <c r="E28" s="70"/>
      <c r="F28" s="70"/>
      <c r="G28" s="70"/>
      <c r="H28" s="70"/>
      <c r="I28" s="70"/>
      <c r="J28" s="70"/>
      <c r="K28" s="456">
        <f>COUNTIF(Checkliste!B211:B217,"&gt; ")</f>
        <v>0</v>
      </c>
      <c r="L28" s="307">
        <f>COUNTIF(Checkliste!C211:C217,"&gt; ")</f>
        <v>0</v>
      </c>
      <c r="M28" s="309">
        <f>COUNTIF(Checkliste!D211:D217,"&gt; ")</f>
        <v>0</v>
      </c>
      <c r="N28" s="451">
        <f>COUNTIF(Checkliste!F211:F217,"&gt; ")</f>
        <v>0</v>
      </c>
      <c r="O28" s="445">
        <f>COUNTIF(Checkliste!G211:G217,"&gt; ")</f>
        <v>2</v>
      </c>
      <c r="P28" s="446">
        <f t="shared" si="1"/>
        <v>0</v>
      </c>
      <c r="Q28" s="446">
        <f t="shared" si="2"/>
        <v>0</v>
      </c>
      <c r="R28" s="141">
        <f t="shared" si="3"/>
        <v>-2</v>
      </c>
      <c r="S28" s="99"/>
      <c r="T28" s="236"/>
      <c r="U28" s="236"/>
      <c r="V28" s="236"/>
    </row>
    <row r="29" spans="1:22" s="6" customFormat="1">
      <c r="A29" s="99"/>
      <c r="B29" s="69" t="str">
        <f>Checkliste!J218</f>
        <v>2.7</v>
      </c>
      <c r="C29" s="70" t="str">
        <f>Checkliste!K218</f>
        <v>Erfolgt die Weitergabe von Kundendaten zu anderen</v>
      </c>
      <c r="D29" s="70"/>
      <c r="E29" s="70"/>
      <c r="F29" s="70"/>
      <c r="G29" s="70"/>
      <c r="H29" s="70"/>
      <c r="I29" s="70"/>
      <c r="J29" s="70"/>
      <c r="K29" s="456">
        <f>COUNTIF(Checkliste!B218:B220,"&gt; ")</f>
        <v>0</v>
      </c>
      <c r="L29" s="307">
        <f>COUNTIF(Checkliste!C218:C220,"&gt; ")</f>
        <v>0</v>
      </c>
      <c r="M29" s="309">
        <f>COUNTIF(Checkliste!D218:D220,"&gt; ")</f>
        <v>0</v>
      </c>
      <c r="N29" s="451">
        <f>COUNTIF(Checkliste!F218:F220,"&gt; ")</f>
        <v>0</v>
      </c>
      <c r="O29" s="445">
        <f>COUNTIF(Checkliste!G218:G220,"&gt; ")</f>
        <v>1</v>
      </c>
      <c r="P29" s="446">
        <f t="shared" si="1"/>
        <v>0</v>
      </c>
      <c r="Q29" s="446">
        <f t="shared" si="2"/>
        <v>0</v>
      </c>
      <c r="R29" s="141">
        <f t="shared" si="3"/>
        <v>-1</v>
      </c>
      <c r="S29" s="99"/>
      <c r="T29" s="236"/>
      <c r="U29" s="236"/>
      <c r="V29" s="236"/>
    </row>
    <row r="30" spans="1:22" s="6" customFormat="1">
      <c r="A30" s="99"/>
      <c r="B30" s="69" t="str">
        <f>Checkliste!J221</f>
        <v>2.8</v>
      </c>
      <c r="C30" s="70" t="str">
        <f>Checkliste!K221</f>
        <v>Werden die Kunden über ihre Rechte auf Auskunft,</v>
      </c>
      <c r="D30" s="70"/>
      <c r="E30" s="70"/>
      <c r="F30" s="70"/>
      <c r="G30" s="70"/>
      <c r="H30" s="70"/>
      <c r="I30" s="70"/>
      <c r="J30" s="70"/>
      <c r="K30" s="456">
        <f>COUNTIF(Checkliste!B221:B223,"&gt; ")</f>
        <v>0</v>
      </c>
      <c r="L30" s="307">
        <f>COUNTIF(Checkliste!C221:C223,"&gt; ")</f>
        <v>0</v>
      </c>
      <c r="M30" s="309">
        <f>COUNTIF(Checkliste!D221:D223,"&gt; ")</f>
        <v>0</v>
      </c>
      <c r="N30" s="451">
        <f>COUNTIF(Checkliste!F221:F223,"&gt; ")</f>
        <v>0</v>
      </c>
      <c r="O30" s="445">
        <f>COUNTIF(Checkliste!G221:G223,"&gt; ")</f>
        <v>1</v>
      </c>
      <c r="P30" s="446">
        <f t="shared" si="1"/>
        <v>0</v>
      </c>
      <c r="Q30" s="446">
        <f t="shared" si="2"/>
        <v>0</v>
      </c>
      <c r="R30" s="141">
        <f t="shared" si="3"/>
        <v>-1</v>
      </c>
      <c r="S30" s="99"/>
      <c r="T30" s="236"/>
      <c r="U30" s="236"/>
      <c r="V30" s="236"/>
    </row>
    <row r="31" spans="1:22" s="6" customFormat="1">
      <c r="A31" s="99"/>
      <c r="B31" s="69" t="str">
        <f>Checkliste!J224</f>
        <v>2.9</v>
      </c>
      <c r="C31" s="70" t="str">
        <f>Checkliste!K224</f>
        <v xml:space="preserve">Wird die verantwortliche Stelle in der </v>
      </c>
      <c r="D31" s="70"/>
      <c r="E31" s="70"/>
      <c r="F31" s="70"/>
      <c r="G31" s="70"/>
      <c r="H31" s="70"/>
      <c r="I31" s="70"/>
      <c r="J31" s="70"/>
      <c r="K31" s="456">
        <f>COUNTIF(Checkliste!B224:B226,"&gt; ")</f>
        <v>0</v>
      </c>
      <c r="L31" s="307">
        <f>COUNTIF(Checkliste!C224:C226,"&gt; ")</f>
        <v>0</v>
      </c>
      <c r="M31" s="309">
        <f>COUNTIF(Checkliste!D224:D226,"&gt; ")</f>
        <v>0</v>
      </c>
      <c r="N31" s="451">
        <f>COUNTIF(Checkliste!F224:F226,"&gt; ")</f>
        <v>0</v>
      </c>
      <c r="O31" s="445">
        <f>COUNTIF(Checkliste!G224:G226,"&gt; ")</f>
        <v>1</v>
      </c>
      <c r="P31" s="446">
        <f t="shared" si="1"/>
        <v>0</v>
      </c>
      <c r="Q31" s="446">
        <f t="shared" si="2"/>
        <v>0</v>
      </c>
      <c r="R31" s="141">
        <f t="shared" si="3"/>
        <v>-1</v>
      </c>
      <c r="S31" s="99"/>
      <c r="T31" s="236"/>
      <c r="U31" s="236"/>
      <c r="V31" s="236"/>
    </row>
    <row r="32" spans="1:22" s="6" customFormat="1">
      <c r="A32" s="99"/>
      <c r="B32" s="69" t="str">
        <f>Checkliste!J227</f>
        <v>2.10</v>
      </c>
      <c r="C32" s="70" t="str">
        <f>Checkliste!K227</f>
        <v>Wird der Datenschutzbeauftragte in der</v>
      </c>
      <c r="D32" s="70"/>
      <c r="E32" s="70"/>
      <c r="F32" s="70"/>
      <c r="G32" s="70"/>
      <c r="H32" s="70"/>
      <c r="I32" s="70"/>
      <c r="J32" s="70"/>
      <c r="K32" s="456">
        <f>COUNTIF(Checkliste!B227:B229,"&gt; ")</f>
        <v>0</v>
      </c>
      <c r="L32" s="307">
        <f>COUNTIF(Checkliste!C227:C229,"&gt; ")</f>
        <v>0</v>
      </c>
      <c r="M32" s="309">
        <f>COUNTIF(Checkliste!D227:D229,"&gt; ")</f>
        <v>0</v>
      </c>
      <c r="N32" s="451">
        <f>COUNTIF(Checkliste!F227:F229,"&gt; ")</f>
        <v>0</v>
      </c>
      <c r="O32" s="445">
        <f>COUNTIF(Checkliste!G227:G229,"&gt; ")</f>
        <v>1</v>
      </c>
      <c r="P32" s="446">
        <f t="shared" si="1"/>
        <v>0</v>
      </c>
      <c r="Q32" s="446">
        <f t="shared" si="2"/>
        <v>0</v>
      </c>
      <c r="R32" s="141">
        <f t="shared" si="3"/>
        <v>-1</v>
      </c>
      <c r="S32" s="99"/>
      <c r="T32" s="236"/>
      <c r="U32" s="236"/>
      <c r="V32" s="236"/>
    </row>
    <row r="33" spans="1:22" s="6" customFormat="1">
      <c r="A33" s="99"/>
      <c r="B33" s="69" t="str">
        <f>Checkliste!J230</f>
        <v>2.11</v>
      </c>
      <c r="C33" s="70" t="str">
        <f>Checkliste!K230</f>
        <v xml:space="preserve">Wird der Grundsatz der Datensparsamkeit </v>
      </c>
      <c r="D33" s="70"/>
      <c r="E33" s="70"/>
      <c r="F33" s="70"/>
      <c r="G33" s="70"/>
      <c r="H33" s="70"/>
      <c r="I33" s="70"/>
      <c r="J33" s="70"/>
      <c r="K33" s="456">
        <f>COUNTIF(Checkliste!B230:B232,"&gt; ")</f>
        <v>0</v>
      </c>
      <c r="L33" s="307">
        <f>COUNTIF(Checkliste!C230:C232,"&gt; ")</f>
        <v>0</v>
      </c>
      <c r="M33" s="309">
        <f>COUNTIF(Checkliste!D230:D232,"&gt; ")</f>
        <v>0</v>
      </c>
      <c r="N33" s="451">
        <f>COUNTIF(Checkliste!F230:F232,"&gt; ")</f>
        <v>0</v>
      </c>
      <c r="O33" s="445">
        <f>COUNTIF(Checkliste!G230:G232,"&gt; ")</f>
        <v>1</v>
      </c>
      <c r="P33" s="446">
        <f t="shared" si="1"/>
        <v>0</v>
      </c>
      <c r="Q33" s="446">
        <f t="shared" si="2"/>
        <v>0</v>
      </c>
      <c r="R33" s="141">
        <f t="shared" si="3"/>
        <v>-1</v>
      </c>
      <c r="S33" s="99"/>
      <c r="T33" s="236"/>
      <c r="U33" s="236"/>
      <c r="V33" s="236"/>
    </row>
    <row r="34" spans="1:22" s="6" customFormat="1">
      <c r="A34" s="99"/>
      <c r="B34" s="69" t="str">
        <f>Checkliste!J233</f>
        <v>2.12</v>
      </c>
      <c r="C34" s="70" t="str">
        <f>Checkliste!K233</f>
        <v>Ist für die Kunden erkennbar, welche Daten zwingend</v>
      </c>
      <c r="D34" s="70"/>
      <c r="E34" s="70"/>
      <c r="F34" s="70"/>
      <c r="G34" s="70"/>
      <c r="H34" s="70"/>
      <c r="I34" s="70"/>
      <c r="J34" s="70"/>
      <c r="K34" s="456">
        <f>COUNTIF(Checkliste!B233:B235,"&gt; ")</f>
        <v>0</v>
      </c>
      <c r="L34" s="307">
        <f>COUNTIF(Checkliste!C233:C235,"&gt; ")</f>
        <v>0</v>
      </c>
      <c r="M34" s="309">
        <f>COUNTIF(Checkliste!D233:D235,"&gt; ")</f>
        <v>0</v>
      </c>
      <c r="N34" s="451">
        <f>COUNTIF(Checkliste!F233:F235,"&gt; ")</f>
        <v>0</v>
      </c>
      <c r="O34" s="445">
        <f>COUNTIF(Checkliste!G233:G235,"&gt; ")</f>
        <v>1</v>
      </c>
      <c r="P34" s="446">
        <f t="shared" si="1"/>
        <v>0</v>
      </c>
      <c r="Q34" s="446">
        <f t="shared" si="2"/>
        <v>0</v>
      </c>
      <c r="R34" s="141">
        <f t="shared" si="3"/>
        <v>-1</v>
      </c>
      <c r="S34" s="99"/>
      <c r="T34" s="236"/>
      <c r="U34" s="236"/>
      <c r="V34" s="236"/>
    </row>
    <row r="35" spans="1:22" s="6" customFormat="1">
      <c r="A35" s="99"/>
      <c r="B35" s="69" t="str">
        <f>Checkliste!J236</f>
        <v>2.13</v>
      </c>
      <c r="C35" s="70" t="str">
        <f>Checkliste!K236</f>
        <v>Wird der Facebook-Like-Button eingesetzt?</v>
      </c>
      <c r="D35" s="70"/>
      <c r="E35" s="70"/>
      <c r="F35" s="70"/>
      <c r="G35" s="70"/>
      <c r="H35" s="70"/>
      <c r="I35" s="70"/>
      <c r="J35" s="70"/>
      <c r="K35" s="456">
        <f>COUNTIF(Checkliste!B236:B243,"&gt; ")</f>
        <v>0</v>
      </c>
      <c r="L35" s="307">
        <f>COUNTIF(Checkliste!C236:C243,"&gt; ")</f>
        <v>0</v>
      </c>
      <c r="M35" s="309">
        <f>COUNTIF(Checkliste!D236:D243,"&gt; ")</f>
        <v>0</v>
      </c>
      <c r="N35" s="451">
        <f>COUNTIF(Checkliste!F236:F243,"&gt; ")</f>
        <v>0</v>
      </c>
      <c r="O35" s="445">
        <f>COUNTIF(Checkliste!G236:G243,"&gt; ")</f>
        <v>3</v>
      </c>
      <c r="P35" s="446">
        <f t="shared" si="1"/>
        <v>0</v>
      </c>
      <c r="Q35" s="446">
        <f t="shared" si="2"/>
        <v>0</v>
      </c>
      <c r="R35" s="141">
        <f t="shared" si="3"/>
        <v>-3</v>
      </c>
      <c r="S35" s="99"/>
      <c r="T35" s="236"/>
      <c r="U35" s="236"/>
      <c r="V35" s="236"/>
    </row>
    <row r="36" spans="1:22" s="6" customFormat="1">
      <c r="A36" s="99"/>
      <c r="B36" s="69" t="str">
        <f>Checkliste!J244</f>
        <v>2.14</v>
      </c>
      <c r="C36" s="70" t="str">
        <f>Checkliste!K244</f>
        <v>Werden Tracking-Technologien eingesetzt?</v>
      </c>
      <c r="D36" s="70"/>
      <c r="E36" s="70"/>
      <c r="F36" s="70"/>
      <c r="G36" s="70"/>
      <c r="H36" s="70"/>
      <c r="I36" s="70"/>
      <c r="J36" s="70"/>
      <c r="K36" s="456">
        <f>COUNTIF(Checkliste!B244:B268,"&gt; ")</f>
        <v>0</v>
      </c>
      <c r="L36" s="307">
        <f>COUNTIF(Checkliste!C244:C268,"&gt; ")</f>
        <v>0</v>
      </c>
      <c r="M36" s="309">
        <f>COUNTIF(Checkliste!D244:D268,"&gt; ")</f>
        <v>0</v>
      </c>
      <c r="N36" s="451">
        <f>COUNTIF(Checkliste!F244:F268,"&gt; ")</f>
        <v>0</v>
      </c>
      <c r="O36" s="445">
        <f>COUNTIF(Checkliste!G244:G268,"&gt; ")</f>
        <v>7</v>
      </c>
      <c r="P36" s="446">
        <f t="shared" si="1"/>
        <v>0</v>
      </c>
      <c r="Q36" s="446">
        <f t="shared" si="2"/>
        <v>0</v>
      </c>
      <c r="R36" s="141">
        <f t="shared" si="3"/>
        <v>-7</v>
      </c>
      <c r="S36" s="99"/>
      <c r="T36" s="236"/>
      <c r="U36" s="236"/>
      <c r="V36" s="236"/>
    </row>
    <row r="37" spans="1:22" s="6" customFormat="1">
      <c r="A37" s="99"/>
      <c r="B37" s="69" t="str">
        <f>Checkliste!J269</f>
        <v>2.15</v>
      </c>
      <c r="C37" s="70" t="str">
        <f>Checkliste!K269</f>
        <v>Eigene individuelle Prüfpunkte</v>
      </c>
      <c r="D37" s="70"/>
      <c r="E37" s="70"/>
      <c r="F37" s="70"/>
      <c r="G37" s="70"/>
      <c r="H37" s="70"/>
      <c r="I37" s="70"/>
      <c r="J37" s="70"/>
      <c r="K37" s="456">
        <f>COUNTIF(Checkliste!B269:B286,"&gt; ")</f>
        <v>0</v>
      </c>
      <c r="L37" s="307">
        <f>COUNTIF(Checkliste!C269:C286,"&gt; ")</f>
        <v>0</v>
      </c>
      <c r="M37" s="309">
        <f>COUNTIF(Checkliste!D269:D286,"&gt; ")</f>
        <v>0</v>
      </c>
      <c r="N37" s="451">
        <f>COUNTIF(Checkliste!F269:F286,"&gt; ")</f>
        <v>5</v>
      </c>
      <c r="O37" s="445">
        <f>COUNTIF(Checkliste!G269:G286,"&gt; ")</f>
        <v>5</v>
      </c>
      <c r="P37" s="446" t="str">
        <f t="shared" ref="P37:P42" si="4">IF((O37-N37)=0,"",((K37*$K$10+L37*$L$10+M37*$M$10)*100)/(O37-N37))</f>
        <v/>
      </c>
      <c r="Q37" s="446" t="str">
        <f>P37</f>
        <v/>
      </c>
      <c r="R37" s="141">
        <f>SUM(K37:N37) - O37</f>
        <v>0</v>
      </c>
      <c r="S37" s="99"/>
      <c r="T37" s="236"/>
      <c r="U37" s="236"/>
      <c r="V37" s="236"/>
    </row>
    <row r="38" spans="1:22" s="6" customFormat="1" ht="15.75">
      <c r="A38" s="99"/>
      <c r="B38" s="461" t="str">
        <f>Checkliste!J288</f>
        <v>3.</v>
      </c>
      <c r="C38" s="462" t="str">
        <f>Checkliste!K288</f>
        <v>Einwilligungen</v>
      </c>
      <c r="D38" s="462"/>
      <c r="E38" s="462"/>
      <c r="F38" s="462"/>
      <c r="G38" s="462"/>
      <c r="H38" s="462"/>
      <c r="I38" s="462"/>
      <c r="J38" s="462"/>
      <c r="K38" s="455">
        <f>SUM(K39:K41)</f>
        <v>0</v>
      </c>
      <c r="L38" s="311">
        <f>SUM(L39:L41)</f>
        <v>0</v>
      </c>
      <c r="M38" s="312">
        <f>SUM(M39:M41)</f>
        <v>0</v>
      </c>
      <c r="N38" s="450">
        <f>SUM(N39:N41)</f>
        <v>5</v>
      </c>
      <c r="O38" s="459">
        <f>SUM(O39:O41)</f>
        <v>19</v>
      </c>
      <c r="P38" s="460">
        <f t="shared" si="4"/>
        <v>0</v>
      </c>
      <c r="Q38" s="148"/>
      <c r="R38" s="144"/>
      <c r="S38" s="99"/>
      <c r="T38" s="236"/>
      <c r="U38" s="236"/>
      <c r="V38" s="236"/>
    </row>
    <row r="39" spans="1:22" s="6" customFormat="1">
      <c r="A39" s="99"/>
      <c r="B39" s="69" t="str">
        <f>Checkliste!J291</f>
        <v>3.1</v>
      </c>
      <c r="C39" s="70" t="str">
        <f>Checkliste!K291</f>
        <v>Kontaktformular</v>
      </c>
      <c r="D39" s="70"/>
      <c r="E39" s="70"/>
      <c r="F39" s="70"/>
      <c r="G39" s="70"/>
      <c r="H39" s="70"/>
      <c r="I39" s="70"/>
      <c r="J39" s="70"/>
      <c r="K39" s="456">
        <f>COUNTIF(Checkliste!B291:B304,"&gt; ")</f>
        <v>0</v>
      </c>
      <c r="L39" s="307">
        <f>COUNTIF(Checkliste!C291:C304,"&gt; ")</f>
        <v>0</v>
      </c>
      <c r="M39" s="309">
        <f>COUNTIF(Checkliste!D291:D304,"&gt; ")</f>
        <v>0</v>
      </c>
      <c r="N39" s="451">
        <f>COUNTIF(Checkliste!F291:F304,"&gt; ")</f>
        <v>0</v>
      </c>
      <c r="O39" s="445">
        <f>COUNTIF(Checkliste!G291:G304,"&gt; ")</f>
        <v>5</v>
      </c>
      <c r="P39" s="446">
        <f>IF((O39-N39)=0,"",((K39*$K$10+L39*$L$10+M39*$M$10)*100)/(O39-N39))</f>
        <v>0</v>
      </c>
      <c r="Q39" s="446">
        <f>P39</f>
        <v>0</v>
      </c>
      <c r="R39" s="141">
        <f>SUM(K39:N39) - O39</f>
        <v>-5</v>
      </c>
      <c r="S39" s="99"/>
      <c r="T39" s="236"/>
      <c r="U39" s="236"/>
      <c r="V39" s="236"/>
    </row>
    <row r="40" spans="1:22" s="6" customFormat="1">
      <c r="A40" s="99"/>
      <c r="B40" s="69" t="str">
        <f>Checkliste!J305</f>
        <v>3.2</v>
      </c>
      <c r="C40" s="70" t="str">
        <f>Checkliste!K305</f>
        <v>Newsletter</v>
      </c>
      <c r="D40" s="70"/>
      <c r="E40" s="70"/>
      <c r="F40" s="70"/>
      <c r="G40" s="70"/>
      <c r="H40" s="70"/>
      <c r="I40" s="70"/>
      <c r="J40" s="70"/>
      <c r="K40" s="456">
        <f>COUNTIF(Checkliste!B305:B334,"&gt; ")</f>
        <v>0</v>
      </c>
      <c r="L40" s="307">
        <f>COUNTIF(Checkliste!C305:C334,"&gt; ")</f>
        <v>0</v>
      </c>
      <c r="M40" s="309">
        <f>COUNTIF(Checkliste!D305:D334,"&gt; ")</f>
        <v>0</v>
      </c>
      <c r="N40" s="451">
        <f>COUNTIF(Checkliste!F305:F334,"&gt; ")</f>
        <v>0</v>
      </c>
      <c r="O40" s="445">
        <f>COUNTIF(Checkliste!G305:G334,"&gt; ")</f>
        <v>9</v>
      </c>
      <c r="P40" s="446">
        <f>IF((O40-N40)=0,"",((K40*$K$10+L40*$L$10+M40*$M$10)*100)/(O40-N40))</f>
        <v>0</v>
      </c>
      <c r="Q40" s="446">
        <f>P40</f>
        <v>0</v>
      </c>
      <c r="R40" s="141">
        <f>SUM(K40:N40) - O40</f>
        <v>-9</v>
      </c>
      <c r="S40" s="99"/>
      <c r="T40" s="236"/>
      <c r="U40" s="236"/>
      <c r="V40" s="236"/>
    </row>
    <row r="41" spans="1:22" s="6" customFormat="1">
      <c r="A41" s="99"/>
      <c r="B41" s="69" t="str">
        <f>Checkliste!J335</f>
        <v>3.3</v>
      </c>
      <c r="C41" s="70" t="str">
        <f>Checkliste!K335</f>
        <v>Eigene individuelle Prüfpunkte</v>
      </c>
      <c r="D41" s="70"/>
      <c r="E41" s="70"/>
      <c r="F41" s="70"/>
      <c r="G41" s="70"/>
      <c r="H41" s="70"/>
      <c r="I41" s="70"/>
      <c r="J41" s="70"/>
      <c r="K41" s="456">
        <f>COUNTIF(Checkliste!B335:B352,"&gt; ")</f>
        <v>0</v>
      </c>
      <c r="L41" s="307">
        <f>COUNTIF(Checkliste!C335:C352,"&gt; ")</f>
        <v>0</v>
      </c>
      <c r="M41" s="309">
        <f>COUNTIF(Checkliste!D335:D352,"&gt; ")</f>
        <v>0</v>
      </c>
      <c r="N41" s="451">
        <f>COUNTIF(Checkliste!F335:F352,"&gt; ")</f>
        <v>5</v>
      </c>
      <c r="O41" s="445">
        <f>COUNTIF(Checkliste!G335:G352,"&gt; ")</f>
        <v>5</v>
      </c>
      <c r="P41" s="446" t="str">
        <f>IF((O41-N41)=0,"",((K41*$K$10+L41*$L$10+M41*$M$10)*100)/(O41-N41))</f>
        <v/>
      </c>
      <c r="Q41" s="446" t="str">
        <f>P41</f>
        <v/>
      </c>
      <c r="R41" s="141">
        <f>SUM(K41:N41) - O41</f>
        <v>0</v>
      </c>
      <c r="S41" s="99"/>
      <c r="T41" s="236"/>
      <c r="U41" s="236"/>
      <c r="V41" s="236"/>
    </row>
    <row r="42" spans="1:22" s="6" customFormat="1" ht="15.75">
      <c r="A42" s="99"/>
      <c r="B42" s="461" t="str">
        <f>Checkliste!J353</f>
        <v>4.</v>
      </c>
      <c r="C42" s="462" t="str">
        <f>Checkliste!K353</f>
        <v>Einwilligungen von Mitarbeitern</v>
      </c>
      <c r="D42" s="462"/>
      <c r="E42" s="462"/>
      <c r="F42" s="462"/>
      <c r="G42" s="462"/>
      <c r="H42" s="462"/>
      <c r="I42" s="462"/>
      <c r="J42" s="462"/>
      <c r="K42" s="455">
        <f>SUM(K43:K48)</f>
        <v>0</v>
      </c>
      <c r="L42" s="311">
        <f>SUM(L43:L48)</f>
        <v>0</v>
      </c>
      <c r="M42" s="312">
        <f>SUM(M43:M48)</f>
        <v>0</v>
      </c>
      <c r="N42" s="450">
        <f>SUM(N43:N48)</f>
        <v>5</v>
      </c>
      <c r="O42" s="459">
        <f>SUM(O43:O48)</f>
        <v>10</v>
      </c>
      <c r="P42" s="460">
        <f t="shared" si="4"/>
        <v>0</v>
      </c>
      <c r="Q42" s="148"/>
      <c r="R42" s="144"/>
      <c r="S42" s="99"/>
      <c r="T42" s="236"/>
      <c r="U42" s="236"/>
      <c r="V42" s="236"/>
    </row>
    <row r="43" spans="1:22" s="6" customFormat="1">
      <c r="A43" s="99"/>
      <c r="B43" s="69" t="str">
        <f>Checkliste!J356</f>
        <v>4.1</v>
      </c>
      <c r="C43" s="70" t="str">
        <f>Checkliste!K356</f>
        <v>Werden Arbeitnehmerdaten im Internet veröffentlicht?</v>
      </c>
      <c r="D43" s="70"/>
      <c r="E43" s="70"/>
      <c r="F43" s="70"/>
      <c r="G43" s="70"/>
      <c r="H43" s="70"/>
      <c r="I43" s="70"/>
      <c r="J43" s="70"/>
      <c r="K43" s="456">
        <f>COUNTIF(Checkliste!B356:B357,"&gt; ")</f>
        <v>0</v>
      </c>
      <c r="L43" s="307">
        <f>COUNTIF(Checkliste!C356:C357,"&gt; ")</f>
        <v>0</v>
      </c>
      <c r="M43" s="309">
        <f>COUNTIF(Checkliste!D356:D357,"&gt; ")</f>
        <v>0</v>
      </c>
      <c r="N43" s="451">
        <f>COUNTIF(Checkliste!F356:F357,"&gt; ")</f>
        <v>0</v>
      </c>
      <c r="O43" s="445">
        <f>COUNTIF(Checkliste!G356:G357,"&gt; ")</f>
        <v>1</v>
      </c>
      <c r="P43" s="446">
        <f t="shared" ref="P43:P49" si="5">IF((O43-N43)=0,"",((K43*$K$10+L43*$L$10+M43*$M$10)*100)/(O43-N43))</f>
        <v>0</v>
      </c>
      <c r="Q43" s="446">
        <f t="shared" ref="Q43:Q48" si="6">P43</f>
        <v>0</v>
      </c>
      <c r="R43" s="141">
        <f t="shared" ref="R43:R48" si="7">SUM(K43:N43) - O43</f>
        <v>-1</v>
      </c>
      <c r="S43" s="99"/>
      <c r="T43" s="236"/>
      <c r="U43" s="236"/>
      <c r="V43" s="236"/>
    </row>
    <row r="44" spans="1:22" s="6" customFormat="1">
      <c r="A44" s="99"/>
      <c r="B44" s="69" t="str">
        <f>Checkliste!J358</f>
        <v>4.2</v>
      </c>
      <c r="C44" s="70" t="str">
        <f>Checkliste!K358</f>
        <v>Werden nur Daten von Beschäftigten mit Außen-</v>
      </c>
      <c r="D44" s="70"/>
      <c r="E44" s="70"/>
      <c r="F44" s="70"/>
      <c r="G44" s="70"/>
      <c r="H44" s="70"/>
      <c r="I44" s="70"/>
      <c r="J44" s="70"/>
      <c r="K44" s="456">
        <f>COUNTIF(Checkliste!B358:B360,"&gt; ")</f>
        <v>0</v>
      </c>
      <c r="L44" s="307">
        <f>COUNTIF(Checkliste!C358:C360,"&gt; ")</f>
        <v>0</v>
      </c>
      <c r="M44" s="309">
        <f>COUNTIF(Checkliste!D358:D360,"&gt; ")</f>
        <v>0</v>
      </c>
      <c r="N44" s="451">
        <f>COUNTIF(Checkliste!F358:F360,"&gt; ")</f>
        <v>0</v>
      </c>
      <c r="O44" s="445">
        <f>COUNTIF(Checkliste!G358:G360,"&gt; ")</f>
        <v>1</v>
      </c>
      <c r="P44" s="446">
        <f t="shared" si="5"/>
        <v>0</v>
      </c>
      <c r="Q44" s="446">
        <f t="shared" si="6"/>
        <v>0</v>
      </c>
      <c r="R44" s="141">
        <f t="shared" si="7"/>
        <v>-1</v>
      </c>
      <c r="S44" s="99"/>
      <c r="T44" s="236"/>
      <c r="U44" s="236"/>
      <c r="V44" s="236"/>
    </row>
    <row r="45" spans="1:22" s="6" customFormat="1">
      <c r="A45" s="99"/>
      <c r="B45" s="69" t="str">
        <f>Checkliste!J361</f>
        <v>4.3</v>
      </c>
      <c r="C45" s="70" t="str">
        <f>Checkliste!K361</f>
        <v>Liegt die freiwillige, informierte und schriftliche</v>
      </c>
      <c r="D45" s="70"/>
      <c r="E45" s="70"/>
      <c r="F45" s="70"/>
      <c r="G45" s="70"/>
      <c r="H45" s="70"/>
      <c r="I45" s="70"/>
      <c r="J45" s="70"/>
      <c r="K45" s="456">
        <f>COUNTIF(Checkliste!B361:B364,"&gt; ")</f>
        <v>0</v>
      </c>
      <c r="L45" s="307">
        <f>COUNTIF(Checkliste!C361:C364,"&gt; ")</f>
        <v>0</v>
      </c>
      <c r="M45" s="309">
        <f>COUNTIF(Checkliste!D361:D364,"&gt; ")</f>
        <v>0</v>
      </c>
      <c r="N45" s="451">
        <f>COUNTIF(Checkliste!F361:F364,"&gt; ")</f>
        <v>0</v>
      </c>
      <c r="O45" s="445">
        <f>COUNTIF(Checkliste!G361:G364,"&gt; ")</f>
        <v>1</v>
      </c>
      <c r="P45" s="446">
        <f t="shared" si="5"/>
        <v>0</v>
      </c>
      <c r="Q45" s="446">
        <f t="shared" si="6"/>
        <v>0</v>
      </c>
      <c r="R45" s="141">
        <f t="shared" si="7"/>
        <v>-1</v>
      </c>
      <c r="S45" s="99"/>
      <c r="T45" s="236"/>
      <c r="U45" s="236"/>
      <c r="V45" s="236"/>
    </row>
    <row r="46" spans="1:22" s="6" customFormat="1">
      <c r="A46" s="99"/>
      <c r="B46" s="69" t="str">
        <f>Checkliste!J365</f>
        <v>4.4</v>
      </c>
      <c r="C46" s="70" t="str">
        <f>Checkliste!K365</f>
        <v>Werden Bilder mit Personenbezug im Internet</v>
      </c>
      <c r="D46" s="70"/>
      <c r="E46" s="70"/>
      <c r="F46" s="70"/>
      <c r="G46" s="70"/>
      <c r="H46" s="70"/>
      <c r="I46" s="70"/>
      <c r="J46" s="70"/>
      <c r="K46" s="456">
        <f>COUNTIF(Checkliste!B365:B367,"&gt; ")</f>
        <v>0</v>
      </c>
      <c r="L46" s="307">
        <f>COUNTIF(Checkliste!C365:C367,"&gt; ")</f>
        <v>0</v>
      </c>
      <c r="M46" s="309">
        <f>COUNTIF(Checkliste!D365:D367,"&gt; ")</f>
        <v>0</v>
      </c>
      <c r="N46" s="451">
        <f>COUNTIF(Checkliste!F365:F367,"&gt; ")</f>
        <v>0</v>
      </c>
      <c r="O46" s="445">
        <f>COUNTIF(Checkliste!G365:G367,"&gt; ")</f>
        <v>1</v>
      </c>
      <c r="P46" s="446">
        <f t="shared" si="5"/>
        <v>0</v>
      </c>
      <c r="Q46" s="446">
        <f t="shared" si="6"/>
        <v>0</v>
      </c>
      <c r="R46" s="141">
        <f t="shared" si="7"/>
        <v>-1</v>
      </c>
      <c r="S46" s="99"/>
      <c r="T46" s="236"/>
      <c r="U46" s="236"/>
      <c r="V46" s="236"/>
    </row>
    <row r="47" spans="1:22" s="6" customFormat="1">
      <c r="A47" s="99"/>
      <c r="B47" s="69" t="str">
        <f>Checkliste!J368</f>
        <v>4.5</v>
      </c>
      <c r="C47" s="70" t="str">
        <f>Checkliste!K368</f>
        <v>Liegt hierfür die Einwilligung der Mitarbeiter</v>
      </c>
      <c r="D47" s="70"/>
      <c r="E47" s="70"/>
      <c r="F47" s="70"/>
      <c r="G47" s="70"/>
      <c r="H47" s="70"/>
      <c r="I47" s="70"/>
      <c r="J47" s="70"/>
      <c r="K47" s="456">
        <f>COUNTIF(Checkliste!B368:B371,"&gt; ")</f>
        <v>0</v>
      </c>
      <c r="L47" s="307">
        <f>COUNTIF(Checkliste!C368:C371,"&gt; ")</f>
        <v>0</v>
      </c>
      <c r="M47" s="309">
        <f>COUNTIF(Checkliste!D368:D371,"&gt; ")</f>
        <v>0</v>
      </c>
      <c r="N47" s="451">
        <f>COUNTIF(Checkliste!F368:F371,"&gt; ")</f>
        <v>0</v>
      </c>
      <c r="O47" s="445">
        <f>COUNTIF(Checkliste!G368:G371,"&gt; ")</f>
        <v>1</v>
      </c>
      <c r="P47" s="446">
        <f t="shared" si="5"/>
        <v>0</v>
      </c>
      <c r="Q47" s="446">
        <f t="shared" si="6"/>
        <v>0</v>
      </c>
      <c r="R47" s="141">
        <f t="shared" si="7"/>
        <v>-1</v>
      </c>
      <c r="S47" s="99"/>
      <c r="T47" s="236"/>
      <c r="U47" s="236"/>
      <c r="V47" s="236"/>
    </row>
    <row r="48" spans="1:22" s="6" customFormat="1">
      <c r="A48" s="99"/>
      <c r="B48" s="69" t="str">
        <f>Checkliste!J372</f>
        <v>4.6</v>
      </c>
      <c r="C48" s="70" t="str">
        <f>Checkliste!K372</f>
        <v>Eigene individuelle Prüfpunkte</v>
      </c>
      <c r="D48" s="70"/>
      <c r="E48" s="70"/>
      <c r="F48" s="70"/>
      <c r="G48" s="70"/>
      <c r="H48" s="70"/>
      <c r="I48" s="70"/>
      <c r="J48" s="70"/>
      <c r="K48" s="456">
        <f>COUNTIF(Checkliste!B372:B389,"&gt; ")</f>
        <v>0</v>
      </c>
      <c r="L48" s="307">
        <f>COUNTIF(Checkliste!C372:C389,"&gt; ")</f>
        <v>0</v>
      </c>
      <c r="M48" s="309">
        <f>COUNTIF(Checkliste!D372:D389,"&gt; ")</f>
        <v>0</v>
      </c>
      <c r="N48" s="451">
        <f>COUNTIF(Checkliste!F372:F389,"&gt; ")</f>
        <v>5</v>
      </c>
      <c r="O48" s="445">
        <f>COUNTIF(Checkliste!G372:G389,"&gt; ")</f>
        <v>5</v>
      </c>
      <c r="P48" s="446" t="str">
        <f t="shared" si="5"/>
        <v/>
      </c>
      <c r="Q48" s="446" t="str">
        <f t="shared" si="6"/>
        <v/>
      </c>
      <c r="R48" s="141">
        <f t="shared" si="7"/>
        <v>0</v>
      </c>
      <c r="S48" s="99"/>
      <c r="T48" s="236"/>
      <c r="U48" s="236"/>
      <c r="V48" s="236"/>
    </row>
    <row r="49" spans="1:22" s="6" customFormat="1" ht="15.75">
      <c r="A49" s="99"/>
      <c r="B49" s="461" t="str">
        <f>Checkliste!J390</f>
        <v>5.</v>
      </c>
      <c r="C49" s="462" t="str">
        <f>Checkliste!K390</f>
        <v>Website ‒ Sicherheit</v>
      </c>
      <c r="D49" s="462"/>
      <c r="E49" s="462"/>
      <c r="F49" s="462"/>
      <c r="G49" s="462"/>
      <c r="H49" s="462"/>
      <c r="I49" s="462"/>
      <c r="J49" s="462"/>
      <c r="K49" s="455">
        <f>SUM(K50:K61)</f>
        <v>0</v>
      </c>
      <c r="L49" s="311">
        <f>SUM(L50:L61)</f>
        <v>0</v>
      </c>
      <c r="M49" s="312">
        <f>SUM(M50:M61)</f>
        <v>0</v>
      </c>
      <c r="N49" s="450">
        <f>SUM(N50:N61)</f>
        <v>5</v>
      </c>
      <c r="O49" s="459">
        <f>SUM(O50:O61)</f>
        <v>55</v>
      </c>
      <c r="P49" s="460">
        <f t="shared" si="5"/>
        <v>0</v>
      </c>
      <c r="Q49" s="148"/>
      <c r="R49" s="144"/>
      <c r="S49" s="99"/>
      <c r="T49" s="236"/>
      <c r="U49" s="236"/>
      <c r="V49" s="236"/>
    </row>
    <row r="50" spans="1:22" s="6" customFormat="1">
      <c r="A50" s="99"/>
      <c r="B50" s="69" t="str">
        <f>Checkliste!J393</f>
        <v>5.1</v>
      </c>
      <c r="C50" s="70" t="str">
        <f>Checkliste!K393</f>
        <v>Werden Sicherheitsmaßnahmen angeboten?</v>
      </c>
      <c r="D50" s="70"/>
      <c r="E50" s="70"/>
      <c r="F50" s="70"/>
      <c r="G50" s="70"/>
      <c r="H50" s="70"/>
      <c r="I50" s="70"/>
      <c r="J50" s="70"/>
      <c r="K50" s="456">
        <f>COUNTIF(Checkliste!B393:B403,"&gt; ")</f>
        <v>0</v>
      </c>
      <c r="L50" s="307">
        <f>COUNTIF(Checkliste!C393:C403,"&gt; ")</f>
        <v>0</v>
      </c>
      <c r="M50" s="309">
        <f>COUNTIF(Checkliste!D393:D403,"&gt; ")</f>
        <v>0</v>
      </c>
      <c r="N50" s="451">
        <f>COUNTIF(Checkliste!F393:F403,"&gt; ")</f>
        <v>0</v>
      </c>
      <c r="O50" s="445">
        <f>COUNTIF(Checkliste!G393:G403,"&gt; ")</f>
        <v>4</v>
      </c>
      <c r="P50" s="446">
        <f t="shared" ref="P50:P55" si="8">IF((O50-N50)=0,"",((K50*$K$10+L50*$L$10+M50*$M$10)*100)/(O50-N50))</f>
        <v>0</v>
      </c>
      <c r="Q50" s="446">
        <f t="shared" ref="Q50:Q55" si="9">P50</f>
        <v>0</v>
      </c>
      <c r="R50" s="141">
        <f t="shared" ref="R50:R55" si="10">SUM(K50:N50) - O50</f>
        <v>-4</v>
      </c>
      <c r="S50" s="99"/>
      <c r="T50" s="236"/>
      <c r="U50" s="236"/>
      <c r="V50" s="236"/>
    </row>
    <row r="51" spans="1:22" s="6" customFormat="1">
      <c r="A51" s="99"/>
      <c r="B51" s="69" t="str">
        <f>Checkliste!J404</f>
        <v>5.2</v>
      </c>
      <c r="C51" s="70" t="str">
        <f>Checkliste!K404</f>
        <v>Findet eine Protokollierung statt?</v>
      </c>
      <c r="D51" s="70"/>
      <c r="E51" s="70"/>
      <c r="F51" s="70"/>
      <c r="G51" s="70"/>
      <c r="H51" s="70"/>
      <c r="I51" s="70"/>
      <c r="J51" s="70"/>
      <c r="K51" s="456">
        <f>COUNTIF(Checkliste!B404:B420,"&gt; ")</f>
        <v>0</v>
      </c>
      <c r="L51" s="307">
        <f>COUNTIF(Checkliste!C404:C420,"&gt; ")</f>
        <v>0</v>
      </c>
      <c r="M51" s="309">
        <f>COUNTIF(Checkliste!D404:D420,"&gt; ")</f>
        <v>0</v>
      </c>
      <c r="N51" s="451">
        <f>COUNTIF(Checkliste!F404:F420,"&gt; ")</f>
        <v>0</v>
      </c>
      <c r="O51" s="445">
        <f>COUNTIF(Checkliste!G404:G420,"&gt; ")</f>
        <v>7</v>
      </c>
      <c r="P51" s="446">
        <f t="shared" si="8"/>
        <v>0</v>
      </c>
      <c r="Q51" s="446">
        <f t="shared" si="9"/>
        <v>0</v>
      </c>
      <c r="R51" s="141">
        <f t="shared" si="10"/>
        <v>-7</v>
      </c>
      <c r="S51" s="99"/>
      <c r="T51" s="236"/>
      <c r="U51" s="236"/>
      <c r="V51" s="236"/>
    </row>
    <row r="52" spans="1:22" s="6" customFormat="1">
      <c r="A52" s="99"/>
      <c r="B52" s="69" t="str">
        <f>Checkliste!J421</f>
        <v>5.3</v>
      </c>
      <c r="C52" s="70" t="str">
        <f>Checkliste!K421</f>
        <v>Werden Cookies gesetzt?</v>
      </c>
      <c r="D52" s="70"/>
      <c r="E52" s="70"/>
      <c r="F52" s="70"/>
      <c r="G52" s="70"/>
      <c r="H52" s="70"/>
      <c r="I52" s="70"/>
      <c r="J52" s="70"/>
      <c r="K52" s="456">
        <f>COUNTIF(Checkliste!B421:B435,"&gt; ")</f>
        <v>0</v>
      </c>
      <c r="L52" s="307">
        <f>COUNTIF(Checkliste!C421:C435,"&gt; ")</f>
        <v>0</v>
      </c>
      <c r="M52" s="309">
        <f>COUNTIF(Checkliste!D421:D435,"&gt; ")</f>
        <v>0</v>
      </c>
      <c r="N52" s="451">
        <f>COUNTIF(Checkliste!F421:F435,"&gt; ")</f>
        <v>0</v>
      </c>
      <c r="O52" s="445">
        <f>COUNTIF(Checkliste!G421:G435,"&gt; ")</f>
        <v>6</v>
      </c>
      <c r="P52" s="446">
        <f t="shared" si="8"/>
        <v>0</v>
      </c>
      <c r="Q52" s="446">
        <f t="shared" si="9"/>
        <v>0</v>
      </c>
      <c r="R52" s="141">
        <f t="shared" si="10"/>
        <v>-6</v>
      </c>
      <c r="S52" s="99"/>
      <c r="T52" s="236"/>
      <c r="U52" s="236"/>
      <c r="V52" s="236"/>
    </row>
    <row r="53" spans="1:22" s="6" customFormat="1">
      <c r="A53" s="99"/>
      <c r="B53" s="69" t="str">
        <f>Checkliste!J436</f>
        <v>5.4</v>
      </c>
      <c r="C53" s="70" t="str">
        <f>Checkliste!K436</f>
        <v>Werden aktive Inhalte eingesetzt?</v>
      </c>
      <c r="D53" s="70"/>
      <c r="E53" s="70"/>
      <c r="F53" s="70"/>
      <c r="G53" s="70"/>
      <c r="H53" s="70"/>
      <c r="I53" s="70"/>
      <c r="J53" s="70"/>
      <c r="K53" s="456">
        <f>COUNTIF(Checkliste!B436:B440,"&gt; ")</f>
        <v>0</v>
      </c>
      <c r="L53" s="307">
        <f>COUNTIF(Checkliste!C436:C440,"&gt; ")</f>
        <v>0</v>
      </c>
      <c r="M53" s="309">
        <f>COUNTIF(Checkliste!D436:D440,"&gt; ")</f>
        <v>0</v>
      </c>
      <c r="N53" s="451">
        <f>COUNTIF(Checkliste!F436:F440,"&gt; ")</f>
        <v>0</v>
      </c>
      <c r="O53" s="445">
        <f>COUNTIF(Checkliste!G436:G440,"&gt; ")</f>
        <v>2</v>
      </c>
      <c r="P53" s="446">
        <f t="shared" si="8"/>
        <v>0</v>
      </c>
      <c r="Q53" s="446">
        <f t="shared" si="9"/>
        <v>0</v>
      </c>
      <c r="R53" s="141">
        <f t="shared" si="10"/>
        <v>-2</v>
      </c>
      <c r="S53" s="99"/>
      <c r="T53" s="236"/>
      <c r="U53" s="236"/>
      <c r="V53" s="236"/>
    </row>
    <row r="54" spans="1:22" s="6" customFormat="1">
      <c r="A54" s="99"/>
      <c r="B54" s="69" t="str">
        <f>Checkliste!J441</f>
        <v>5.5</v>
      </c>
      <c r="C54" s="70" t="str">
        <f>Checkliste!K441</f>
        <v>Kann bei der Nutzung von Telediensten mit</v>
      </c>
      <c r="D54" s="70"/>
      <c r="E54" s="70"/>
      <c r="F54" s="70"/>
      <c r="G54" s="70"/>
      <c r="H54" s="70"/>
      <c r="I54" s="70"/>
      <c r="J54" s="70"/>
      <c r="K54" s="456">
        <f>COUNTIF(Checkliste!B441:B446,"&gt; ")</f>
        <v>0</v>
      </c>
      <c r="L54" s="307">
        <f>COUNTIF(Checkliste!C441:C446,"&gt; ")</f>
        <v>0</v>
      </c>
      <c r="M54" s="309">
        <f>COUNTIF(Checkliste!D441:D446,"&gt; ")</f>
        <v>0</v>
      </c>
      <c r="N54" s="451">
        <f>COUNTIF(Checkliste!F441:F446,"&gt; ")</f>
        <v>0</v>
      </c>
      <c r="O54" s="445">
        <f>COUNTIF(Checkliste!G441:G446,"&gt; ")</f>
        <v>2</v>
      </c>
      <c r="P54" s="446">
        <f t="shared" si="8"/>
        <v>0</v>
      </c>
      <c r="Q54" s="446">
        <f t="shared" si="9"/>
        <v>0</v>
      </c>
      <c r="R54" s="141">
        <f t="shared" si="10"/>
        <v>-2</v>
      </c>
      <c r="S54" s="99"/>
      <c r="T54" s="236"/>
      <c r="U54" s="236"/>
      <c r="V54" s="236"/>
    </row>
    <row r="55" spans="1:22" s="6" customFormat="1">
      <c r="A55" s="99"/>
      <c r="B55" s="69" t="str">
        <f>Checkliste!J447</f>
        <v>5.6</v>
      </c>
      <c r="C55" s="70" t="str">
        <f>Checkliste!K447</f>
        <v>Werden Benutzername und Kennwort bei Eröffnung</v>
      </c>
      <c r="D55" s="70"/>
      <c r="E55" s="70"/>
      <c r="F55" s="70"/>
      <c r="G55" s="70"/>
      <c r="H55" s="70"/>
      <c r="I55" s="70"/>
      <c r="J55" s="70"/>
      <c r="K55" s="456">
        <f>COUNTIF(Checkliste!C447:C450,"&gt; ")</f>
        <v>0</v>
      </c>
      <c r="L55" s="307">
        <f>COUNTIF(Checkliste!D447:D450,"&gt; ")</f>
        <v>0</v>
      </c>
      <c r="M55" s="309">
        <f>COUNTIF(Checkliste!E447:E450,"&gt; ")</f>
        <v>0</v>
      </c>
      <c r="N55" s="451">
        <f>COUNTIF(Checkliste!F447:F450,"&gt; ")</f>
        <v>0</v>
      </c>
      <c r="O55" s="714">
        <f>COUNTIF(Checkliste!G447:G450,"&gt; ")</f>
        <v>1</v>
      </c>
      <c r="P55" s="446">
        <f t="shared" si="8"/>
        <v>0</v>
      </c>
      <c r="Q55" s="446">
        <f t="shared" si="9"/>
        <v>0</v>
      </c>
      <c r="R55" s="141">
        <f t="shared" si="10"/>
        <v>-1</v>
      </c>
      <c r="S55" s="99"/>
      <c r="T55" s="236"/>
      <c r="U55" s="236"/>
      <c r="V55" s="236"/>
    </row>
    <row r="56" spans="1:22" s="6" customFormat="1">
      <c r="A56" s="99"/>
      <c r="B56" s="69" t="str">
        <f>Checkliste!J451</f>
        <v>5.7</v>
      </c>
      <c r="C56" s="70" t="str">
        <f>Checkliste!K451</f>
        <v>Berechtigungskonzept für die Bereitstellung der Website</v>
      </c>
      <c r="D56" s="70"/>
      <c r="E56" s="70"/>
      <c r="F56" s="70"/>
      <c r="G56" s="70"/>
      <c r="H56" s="70"/>
      <c r="I56" s="70"/>
      <c r="J56" s="70"/>
      <c r="K56" s="456">
        <f>COUNTIF(Checkliste!C451:C465,"&gt; ")</f>
        <v>0</v>
      </c>
      <c r="L56" s="307">
        <f>COUNTIF(Checkliste!D451:D465,"&gt; ")</f>
        <v>0</v>
      </c>
      <c r="M56" s="309">
        <f>COUNTIF(Checkliste!E451:E465,"&gt; ")</f>
        <v>0</v>
      </c>
      <c r="N56" s="451">
        <f>COUNTIF(Checkliste!F451:F465,"&gt; ")</f>
        <v>0</v>
      </c>
      <c r="O56" s="714">
        <f>COUNTIF(Checkliste!G451:G465,"&gt; ")</f>
        <v>6</v>
      </c>
      <c r="P56" s="446">
        <f t="shared" ref="P56:P59" si="11">IF((O56-N56)=0,"",((K56*$K$10+L56*$L$10+M56*$M$10)*100)/(O56-N56))</f>
        <v>0</v>
      </c>
      <c r="Q56" s="446">
        <f t="shared" ref="Q56:Q59" si="12">P56</f>
        <v>0</v>
      </c>
      <c r="R56" s="141">
        <f t="shared" ref="R56:R59" si="13">SUM(K56:N56) - O56</f>
        <v>-6</v>
      </c>
      <c r="S56" s="99"/>
      <c r="T56" s="236"/>
      <c r="U56" s="236"/>
      <c r="V56" s="236"/>
    </row>
    <row r="57" spans="1:22" s="6" customFormat="1">
      <c r="A57" s="99"/>
      <c r="B57" s="69" t="str">
        <f>Checkliste!J466</f>
        <v>5.8</v>
      </c>
      <c r="C57" s="70" t="str">
        <f>Checkliste!K466</f>
        <v>Auftragsdatenverarbeitung für Dienstleister der Website</v>
      </c>
      <c r="D57" s="70"/>
      <c r="E57" s="70"/>
      <c r="F57" s="70"/>
      <c r="G57" s="70"/>
      <c r="H57" s="70"/>
      <c r="I57" s="70"/>
      <c r="J57" s="70"/>
      <c r="K57" s="456">
        <f>COUNTIF(Checkliste!C466:C475,"&gt; ")</f>
        <v>0</v>
      </c>
      <c r="L57" s="307">
        <f>COUNTIF(Checkliste!D466:D475,"&gt; ")</f>
        <v>0</v>
      </c>
      <c r="M57" s="309">
        <f>COUNTIF(Checkliste!E466:E475,"&gt; ")</f>
        <v>0</v>
      </c>
      <c r="N57" s="451">
        <f>COUNTIF(Checkliste!F466:F475,"&gt; ")</f>
        <v>0</v>
      </c>
      <c r="O57" s="714">
        <f>COUNTIF(Checkliste!G466:G475,"&gt; ")</f>
        <v>4</v>
      </c>
      <c r="P57" s="446">
        <f t="shared" si="11"/>
        <v>0</v>
      </c>
      <c r="Q57" s="446">
        <f t="shared" si="12"/>
        <v>0</v>
      </c>
      <c r="R57" s="141">
        <f t="shared" si="13"/>
        <v>-4</v>
      </c>
      <c r="S57" s="99"/>
      <c r="T57" s="236"/>
      <c r="U57" s="236"/>
      <c r="V57" s="236"/>
    </row>
    <row r="58" spans="1:22" s="6" customFormat="1">
      <c r="A58" s="99"/>
      <c r="B58" s="69" t="str">
        <f>Checkliste!J476</f>
        <v>5.9</v>
      </c>
      <c r="C58" s="70" t="str">
        <f>Checkliste!K476</f>
        <v>Berechtigungskonzept für die Bereitstellung des Webshops</v>
      </c>
      <c r="D58" s="70"/>
      <c r="E58" s="70"/>
      <c r="F58" s="70"/>
      <c r="G58" s="70"/>
      <c r="H58" s="70"/>
      <c r="I58" s="70"/>
      <c r="J58" s="70"/>
      <c r="K58" s="456">
        <f>COUNTIF(Checkliste!C476:C490,"&gt; ")</f>
        <v>0</v>
      </c>
      <c r="L58" s="307">
        <f>COUNTIF(Checkliste!D476:D490,"&gt; ")</f>
        <v>0</v>
      </c>
      <c r="M58" s="309">
        <f>COUNTIF(Checkliste!E476:E490,"&gt; ")</f>
        <v>0</v>
      </c>
      <c r="N58" s="451">
        <f>COUNTIF(Checkliste!F476:F490,"&gt; ")</f>
        <v>0</v>
      </c>
      <c r="O58" s="714">
        <f>COUNTIF(Checkliste!G476:G490,"&gt; ")</f>
        <v>6</v>
      </c>
      <c r="P58" s="446">
        <f t="shared" si="11"/>
        <v>0</v>
      </c>
      <c r="Q58" s="446">
        <f t="shared" si="12"/>
        <v>0</v>
      </c>
      <c r="R58" s="141">
        <f t="shared" si="13"/>
        <v>-6</v>
      </c>
      <c r="S58" s="99"/>
      <c r="T58" s="236"/>
      <c r="U58" s="236"/>
      <c r="V58" s="236"/>
    </row>
    <row r="59" spans="1:22" s="6" customFormat="1">
      <c r="A59" s="99"/>
      <c r="B59" s="69" t="str">
        <f>Checkliste!J491</f>
        <v>5.10</v>
      </c>
      <c r="C59" s="70" t="str">
        <f>Checkliste!K491</f>
        <v>Auftragsdatenverarbeitung für Dienstleister des Webshops</v>
      </c>
      <c r="D59" s="70"/>
      <c r="E59" s="70"/>
      <c r="F59" s="70"/>
      <c r="G59" s="70"/>
      <c r="H59" s="70"/>
      <c r="I59" s="70"/>
      <c r="J59" s="70"/>
      <c r="K59" s="456">
        <f>COUNTIF(Checkliste!C491:C500,"&gt; ")</f>
        <v>0</v>
      </c>
      <c r="L59" s="307">
        <f>COUNTIF(Checkliste!D491:D500,"&gt; ")</f>
        <v>0</v>
      </c>
      <c r="M59" s="309">
        <f>COUNTIF(Checkliste!E491:E500,"&gt; ")</f>
        <v>0</v>
      </c>
      <c r="N59" s="451">
        <f>COUNTIF(Checkliste!F491:F500,"&gt; ")</f>
        <v>0</v>
      </c>
      <c r="O59" s="714">
        <f>COUNTIF(Checkliste!G491:G500,"&gt; ")</f>
        <v>4</v>
      </c>
      <c r="P59" s="446">
        <f t="shared" si="11"/>
        <v>0</v>
      </c>
      <c r="Q59" s="446">
        <f t="shared" si="12"/>
        <v>0</v>
      </c>
      <c r="R59" s="141">
        <f t="shared" si="13"/>
        <v>-4</v>
      </c>
      <c r="S59" s="99"/>
      <c r="T59" s="236"/>
      <c r="U59" s="236"/>
      <c r="V59" s="236"/>
    </row>
    <row r="60" spans="1:22" s="6" customFormat="1">
      <c r="A60" s="99"/>
      <c r="B60" s="69" t="str">
        <f>Checkliste!J501</f>
        <v>5.11</v>
      </c>
      <c r="C60" s="70" t="str">
        <f>Checkliste!K501</f>
        <v>Wo befindet sich der Serverstandort?</v>
      </c>
      <c r="D60" s="70"/>
      <c r="E60" s="70"/>
      <c r="F60" s="70"/>
      <c r="G60" s="70"/>
      <c r="H60" s="70"/>
      <c r="I60" s="70"/>
      <c r="J60" s="70"/>
      <c r="K60" s="456">
        <f>COUNTIF(Checkliste!B501:B521,"&gt; ")</f>
        <v>0</v>
      </c>
      <c r="L60" s="307">
        <f>COUNTIF(Checkliste!C501:C521,"&gt; ")</f>
        <v>0</v>
      </c>
      <c r="M60" s="309">
        <f>COUNTIF(Checkliste!D501:D521,"&gt; ")</f>
        <v>0</v>
      </c>
      <c r="N60" s="451">
        <f>COUNTIF(Checkliste!F501:F521,"&gt; ")</f>
        <v>0</v>
      </c>
      <c r="O60" s="445">
        <f>COUNTIF(Checkliste!G501:G521,"&gt; ")</f>
        <v>8</v>
      </c>
      <c r="P60" s="446">
        <f t="shared" ref="P60:P69" si="14">IF((O60-N60)=0,"",((K60*$K$10+L60*$L$10+M60*$M$10)*100)/(O60-N60))</f>
        <v>0</v>
      </c>
      <c r="Q60" s="446">
        <f>P60</f>
        <v>0</v>
      </c>
      <c r="R60" s="141">
        <f>SUM(K60:N60) - O60</f>
        <v>-8</v>
      </c>
      <c r="S60" s="99"/>
      <c r="T60" s="236"/>
      <c r="U60" s="236"/>
      <c r="V60" s="236"/>
    </row>
    <row r="61" spans="1:22" s="6" customFormat="1">
      <c r="A61" s="99"/>
      <c r="B61" s="69" t="str">
        <f>Checkliste!J522</f>
        <v>5.12</v>
      </c>
      <c r="C61" s="70" t="str">
        <f>Checkliste!K522</f>
        <v>Eigene individuelle Prüfpunkte</v>
      </c>
      <c r="D61" s="70"/>
      <c r="E61" s="70"/>
      <c r="F61" s="70"/>
      <c r="G61" s="70"/>
      <c r="H61" s="70"/>
      <c r="I61" s="70"/>
      <c r="J61" s="70"/>
      <c r="K61" s="456">
        <f>COUNTIF(Checkliste!B522:B539,"&gt; ")</f>
        <v>0</v>
      </c>
      <c r="L61" s="307">
        <f>COUNTIF(Checkliste!C522:C539,"&gt; ")</f>
        <v>0</v>
      </c>
      <c r="M61" s="309">
        <f>COUNTIF(Checkliste!D522:D539,"&gt; ")</f>
        <v>0</v>
      </c>
      <c r="N61" s="451">
        <f>COUNTIF(Checkliste!F522:F539,"&gt; ")</f>
        <v>5</v>
      </c>
      <c r="O61" s="445">
        <f>COUNTIF(Checkliste!G522:G539,"&gt; ")</f>
        <v>5</v>
      </c>
      <c r="P61" s="446" t="str">
        <f t="shared" si="14"/>
        <v/>
      </c>
      <c r="Q61" s="446" t="str">
        <f>P61</f>
        <v/>
      </c>
      <c r="R61" s="141">
        <f>SUM(K61:N61) - O61</f>
        <v>0</v>
      </c>
      <c r="S61" s="99"/>
      <c r="T61" s="236"/>
      <c r="U61" s="236"/>
      <c r="V61" s="236"/>
    </row>
    <row r="62" spans="1:22" s="381" customFormat="1" ht="15.75" customHeight="1">
      <c r="A62" s="118"/>
      <c r="B62" s="463" t="str">
        <f>Checkliste!J540</f>
        <v>6.</v>
      </c>
      <c r="C62" s="464" t="str">
        <f>Checkliste!K540</f>
        <v>Webtools ‒ Gefällt-mir-Button ‒ Webanalysetools</v>
      </c>
      <c r="D62" s="464"/>
      <c r="E62" s="464"/>
      <c r="F62" s="464"/>
      <c r="G62" s="464"/>
      <c r="H62" s="464"/>
      <c r="I62" s="464"/>
      <c r="J62" s="464"/>
      <c r="K62" s="457">
        <f>SUM(K63:K65)</f>
        <v>0</v>
      </c>
      <c r="L62" s="378">
        <f>SUM(L63:L65)</f>
        <v>0</v>
      </c>
      <c r="M62" s="379">
        <f>SUM(M63:M65)</f>
        <v>0</v>
      </c>
      <c r="N62" s="452">
        <f>SUM(N63:N65)</f>
        <v>5</v>
      </c>
      <c r="O62" s="465">
        <f>SUM(O63:O65)</f>
        <v>17</v>
      </c>
      <c r="P62" s="466">
        <f t="shared" si="14"/>
        <v>0</v>
      </c>
      <c r="Q62" s="377"/>
      <c r="R62" s="377"/>
      <c r="S62" s="118"/>
      <c r="T62" s="380"/>
      <c r="U62" s="380"/>
      <c r="V62" s="380"/>
    </row>
    <row r="63" spans="1:22" s="6" customFormat="1">
      <c r="A63" s="99"/>
      <c r="B63" s="69" t="str">
        <f>Checkliste!J543</f>
        <v>6.1</v>
      </c>
      <c r="C63" s="70" t="str">
        <f>Checkliste!K543</f>
        <v>Gefällt-mir-Button (I-Like-Button)</v>
      </c>
      <c r="D63" s="70"/>
      <c r="E63" s="70"/>
      <c r="F63" s="70"/>
      <c r="G63" s="70"/>
      <c r="H63" s="70"/>
      <c r="I63" s="70"/>
      <c r="J63" s="70"/>
      <c r="K63" s="456">
        <f>COUNTIF(Checkliste!B543:B561,"&gt; ")</f>
        <v>0</v>
      </c>
      <c r="L63" s="307">
        <f>COUNTIF(Checkliste!C543:C561,"&gt; ")</f>
        <v>0</v>
      </c>
      <c r="M63" s="309">
        <f>COUNTIF(Checkliste!D543:D561,"&gt; ")</f>
        <v>0</v>
      </c>
      <c r="N63" s="451">
        <f>COUNTIF(Checkliste!F543:F561,"&gt; ")</f>
        <v>0</v>
      </c>
      <c r="O63" s="445">
        <f>COUNTIF(Checkliste!G543:G561,"&gt; ")</f>
        <v>6</v>
      </c>
      <c r="P63" s="446">
        <f t="shared" si="14"/>
        <v>0</v>
      </c>
      <c r="Q63" s="446">
        <f>P63</f>
        <v>0</v>
      </c>
      <c r="R63" s="141">
        <f>SUM(K63:N63) - O63</f>
        <v>-6</v>
      </c>
      <c r="S63" s="99"/>
      <c r="T63" s="236"/>
      <c r="U63" s="236"/>
      <c r="V63" s="236"/>
    </row>
    <row r="64" spans="1:22" s="6" customFormat="1">
      <c r="A64" s="99"/>
      <c r="B64" s="69" t="str">
        <f>Checkliste!J562</f>
        <v>6.2</v>
      </c>
      <c r="C64" s="70" t="str">
        <f>Checkliste!K562</f>
        <v>Webanalysetools (Webtracker)</v>
      </c>
      <c r="D64" s="70"/>
      <c r="E64" s="70"/>
      <c r="F64" s="70"/>
      <c r="G64" s="70"/>
      <c r="H64" s="70"/>
      <c r="I64" s="70"/>
      <c r="J64" s="70"/>
      <c r="K64" s="456">
        <f>COUNTIF(Checkliste!B562:B578,"&gt; ")</f>
        <v>0</v>
      </c>
      <c r="L64" s="307">
        <f>COUNTIF(Checkliste!C562:C578,"&gt; ")</f>
        <v>0</v>
      </c>
      <c r="M64" s="309">
        <f>COUNTIF(Checkliste!D562:D578,"&gt; ")</f>
        <v>0</v>
      </c>
      <c r="N64" s="451">
        <f>COUNTIF(Checkliste!F562:F578,"&gt; ")</f>
        <v>0</v>
      </c>
      <c r="O64" s="445">
        <f>COUNTIF(Checkliste!G562:G578,"&gt; ")</f>
        <v>6</v>
      </c>
      <c r="P64" s="446">
        <f t="shared" si="14"/>
        <v>0</v>
      </c>
      <c r="Q64" s="446">
        <f>P64</f>
        <v>0</v>
      </c>
      <c r="R64" s="141">
        <f>SUM(K64:N64) - O64</f>
        <v>-6</v>
      </c>
      <c r="S64" s="99"/>
      <c r="T64" s="236"/>
      <c r="U64" s="236"/>
      <c r="V64" s="236"/>
    </row>
    <row r="65" spans="1:22" s="6" customFormat="1">
      <c r="A65" s="99"/>
      <c r="B65" s="69" t="str">
        <f>Checkliste!J579</f>
        <v>6.3</v>
      </c>
      <c r="C65" s="70" t="str">
        <f>Checkliste!K579</f>
        <v>Eigene individuelle Prüfpunkte</v>
      </c>
      <c r="D65" s="70"/>
      <c r="E65" s="70"/>
      <c r="F65" s="70"/>
      <c r="G65" s="70"/>
      <c r="H65" s="70"/>
      <c r="I65" s="70"/>
      <c r="J65" s="70"/>
      <c r="K65" s="456">
        <f>COUNTIF(Checkliste!B579:B596,"&gt; ")</f>
        <v>0</v>
      </c>
      <c r="L65" s="307">
        <f>COUNTIF(Checkliste!C579:C596,"&gt; ")</f>
        <v>0</v>
      </c>
      <c r="M65" s="309">
        <f>COUNTIF(Checkliste!D579:D596,"&gt; ")</f>
        <v>0</v>
      </c>
      <c r="N65" s="451">
        <f>COUNTIF(Checkliste!F579:F596,"&gt; ")</f>
        <v>5</v>
      </c>
      <c r="O65" s="445">
        <f>COUNTIF(Checkliste!G579:G596,"&gt; ")</f>
        <v>5</v>
      </c>
      <c r="P65" s="446" t="str">
        <f t="shared" si="14"/>
        <v/>
      </c>
      <c r="Q65" s="446" t="str">
        <f>P65</f>
        <v/>
      </c>
      <c r="R65" s="141">
        <f>SUM(K65:N65) - O65</f>
        <v>0</v>
      </c>
      <c r="S65" s="99"/>
      <c r="T65" s="236"/>
      <c r="U65" s="236"/>
      <c r="V65" s="236"/>
    </row>
    <row r="66" spans="1:22" s="6" customFormat="1" ht="15.75">
      <c r="A66" s="99"/>
      <c r="B66" s="461" t="str">
        <f>Checkliste!J597</f>
        <v>7.</v>
      </c>
      <c r="C66" s="462" t="str">
        <f>Checkliste!K597</f>
        <v>Fernabsatzverträge ‒ Informationspflichten</v>
      </c>
      <c r="D66" s="462"/>
      <c r="E66" s="462"/>
      <c r="F66" s="462"/>
      <c r="G66" s="462"/>
      <c r="H66" s="462"/>
      <c r="I66" s="462"/>
      <c r="J66" s="462"/>
      <c r="K66" s="455">
        <f>SUM(K67:K76)</f>
        <v>0</v>
      </c>
      <c r="L66" s="311">
        <f>SUM(L67:L76)</f>
        <v>0</v>
      </c>
      <c r="M66" s="312">
        <f>SUM(M67:M76)</f>
        <v>0</v>
      </c>
      <c r="N66" s="450">
        <f>SUM(N67:N76)</f>
        <v>5</v>
      </c>
      <c r="O66" s="459">
        <f>SUM(O67:O76)</f>
        <v>56</v>
      </c>
      <c r="P66" s="460">
        <f t="shared" si="14"/>
        <v>0</v>
      </c>
      <c r="Q66" s="148"/>
      <c r="R66" s="144"/>
      <c r="S66" s="99"/>
      <c r="T66" s="236"/>
      <c r="U66" s="236"/>
      <c r="V66" s="236"/>
    </row>
    <row r="67" spans="1:22" s="6" customFormat="1">
      <c r="A67" s="99"/>
      <c r="B67" s="69" t="str">
        <f>Checkliste!J601</f>
        <v>7.1</v>
      </c>
      <c r="C67" s="70" t="str">
        <f>Checkliste!K601</f>
        <v>Werden dem Kunden ‒ sofern er Verbraucher ist ‒</v>
      </c>
      <c r="D67" s="70"/>
      <c r="E67" s="70"/>
      <c r="F67" s="70"/>
      <c r="G67" s="70"/>
      <c r="H67" s="70"/>
      <c r="I67" s="70"/>
      <c r="J67" s="70"/>
      <c r="K67" s="456">
        <f>COUNTIF(Checkliste!B601:B708,"&gt; ")</f>
        <v>0</v>
      </c>
      <c r="L67" s="307">
        <f>COUNTIF(Checkliste!C601:C708,"&gt; ")</f>
        <v>0</v>
      </c>
      <c r="M67" s="309">
        <f>COUNTIF(Checkliste!D601:D708,"&gt; ")</f>
        <v>0</v>
      </c>
      <c r="N67" s="451">
        <f>COUNTIF(Checkliste!F601:F708,"&gt; ")</f>
        <v>0</v>
      </c>
      <c r="O67" s="445">
        <f>COUNTIF(Checkliste!G601:G708,"&gt; ")</f>
        <v>32</v>
      </c>
      <c r="P67" s="446">
        <f t="shared" si="14"/>
        <v>0</v>
      </c>
      <c r="Q67" s="446">
        <f>P67</f>
        <v>0</v>
      </c>
      <c r="R67" s="141">
        <f>SUM(K67:N67) - O67</f>
        <v>-32</v>
      </c>
      <c r="S67" s="99"/>
      <c r="T67" s="236"/>
      <c r="U67" s="236"/>
      <c r="V67" s="236"/>
    </row>
    <row r="68" spans="1:22" s="6" customFormat="1">
      <c r="A68" s="99"/>
      <c r="B68" s="69" t="str">
        <f>Checkliste!J709</f>
        <v>7.2</v>
      </c>
      <c r="C68" s="70" t="str">
        <f>Checkliste!K709</f>
        <v>Werden die unter Ziffer 6.1 genannten Informationen</v>
      </c>
      <c r="D68" s="70"/>
      <c r="E68" s="70"/>
      <c r="F68" s="70"/>
      <c r="G68" s="70"/>
      <c r="H68" s="70"/>
      <c r="I68" s="70"/>
      <c r="J68" s="70"/>
      <c r="K68" s="456">
        <f>COUNTIF(Checkliste!B709:B719,"&gt; ")</f>
        <v>0</v>
      </c>
      <c r="L68" s="307">
        <f>COUNTIF(Checkliste!C709:C719,"&gt; ")</f>
        <v>0</v>
      </c>
      <c r="M68" s="309">
        <f>COUNTIF(Checkliste!D709:D719,"&gt; ")</f>
        <v>0</v>
      </c>
      <c r="N68" s="451">
        <f>COUNTIF(Checkliste!F709:F719,"&gt; ")</f>
        <v>0</v>
      </c>
      <c r="O68" s="445">
        <f>COUNTIF(Checkliste!G709:G719,"&gt; ")</f>
        <v>2</v>
      </c>
      <c r="P68" s="446">
        <f t="shared" si="14"/>
        <v>0</v>
      </c>
      <c r="Q68" s="446">
        <f>P68</f>
        <v>0</v>
      </c>
      <c r="R68" s="141">
        <f>SUM(K68:N68) - O68</f>
        <v>-2</v>
      </c>
      <c r="S68" s="99"/>
      <c r="T68" s="236"/>
      <c r="U68" s="236"/>
      <c r="V68" s="236"/>
    </row>
    <row r="69" spans="1:22" s="6" customFormat="1">
      <c r="A69" s="99"/>
      <c r="B69" s="69" t="str">
        <f>Checkliste!J720</f>
        <v>7.3</v>
      </c>
      <c r="C69" s="70" t="str">
        <f>Checkliste!K720</f>
        <v>Sind die Allgemeinen Geschäftsbedingungen bzw.</v>
      </c>
      <c r="D69" s="70"/>
      <c r="E69" s="70"/>
      <c r="F69" s="70"/>
      <c r="G69" s="70"/>
      <c r="H69" s="70"/>
      <c r="I69" s="70"/>
      <c r="J69" s="70"/>
      <c r="K69" s="456">
        <f>COUNTIF(Checkliste!B720:B733,"&gt; ")</f>
        <v>0</v>
      </c>
      <c r="L69" s="307">
        <f>COUNTIF(Checkliste!C720:C733,"&gt; ")</f>
        <v>0</v>
      </c>
      <c r="M69" s="309">
        <f>COUNTIF(Checkliste!D720:D733,"&gt; ")</f>
        <v>0</v>
      </c>
      <c r="N69" s="451">
        <f>COUNTIF(Checkliste!F720:F733,"&gt; ")</f>
        <v>0</v>
      </c>
      <c r="O69" s="445">
        <f>COUNTIF(Checkliste!G720:G733,"&gt; ")</f>
        <v>4</v>
      </c>
      <c r="P69" s="446">
        <f t="shared" si="14"/>
        <v>0</v>
      </c>
      <c r="Q69" s="446">
        <f>P69</f>
        <v>0</v>
      </c>
      <c r="R69" s="141">
        <f>SUM(K69:N69) - O69</f>
        <v>-4</v>
      </c>
      <c r="S69" s="99"/>
      <c r="T69" s="236"/>
      <c r="U69" s="236"/>
      <c r="V69" s="236"/>
    </row>
    <row r="70" spans="1:22" s="6" customFormat="1">
      <c r="A70" s="99"/>
      <c r="B70" s="69" t="str">
        <f>Checkliste!J734</f>
        <v>7.4</v>
      </c>
      <c r="C70" s="70" t="str">
        <f>Checkliste!K734</f>
        <v>Werden die Allgemeinen Geschäftsbedingungen</v>
      </c>
      <c r="D70" s="70"/>
      <c r="E70" s="70"/>
      <c r="F70" s="70"/>
      <c r="G70" s="70"/>
      <c r="H70" s="70"/>
      <c r="I70" s="70"/>
      <c r="J70" s="70"/>
      <c r="K70" s="456">
        <f>COUNTIF(Checkliste!B734:B736,"&gt; ")</f>
        <v>0</v>
      </c>
      <c r="L70" s="307">
        <f>COUNTIF(Checkliste!C734:C736,"&gt; ")</f>
        <v>0</v>
      </c>
      <c r="M70" s="309">
        <f>COUNTIF(Checkliste!D734:D736,"&gt; ")</f>
        <v>0</v>
      </c>
      <c r="N70" s="451">
        <f>COUNTIF(Checkliste!F734:F736,"&gt; ")</f>
        <v>0</v>
      </c>
      <c r="O70" s="445">
        <f>COUNTIF(Checkliste!G734:G736,"&gt; ")</f>
        <v>1</v>
      </c>
      <c r="P70" s="446">
        <f t="shared" ref="P70:P75" si="15">IF((O70-N70)=0,"",((K70*$K$10+L70*$L$10+M70*$M$10)*100)/(O70-N70))</f>
        <v>0</v>
      </c>
      <c r="Q70" s="446">
        <f t="shared" ref="Q70:Q75" si="16">P70</f>
        <v>0</v>
      </c>
      <c r="R70" s="141">
        <f t="shared" ref="R70:R75" si="17">SUM(K70:N70) - O70</f>
        <v>-1</v>
      </c>
      <c r="S70" s="99"/>
      <c r="T70" s="236"/>
      <c r="U70" s="236"/>
      <c r="V70" s="236"/>
    </row>
    <row r="71" spans="1:22" s="6" customFormat="1">
      <c r="A71" s="99"/>
      <c r="B71" s="69" t="str">
        <f>Checkliste!J737</f>
        <v>7.5</v>
      </c>
      <c r="C71" s="70" t="str">
        <f>Checkliste!K737</f>
        <v>Werden die Vertragsbestimmungen einschließlich</v>
      </c>
      <c r="D71" s="70"/>
      <c r="E71" s="70"/>
      <c r="F71" s="70"/>
      <c r="G71" s="70"/>
      <c r="H71" s="70"/>
      <c r="I71" s="70"/>
      <c r="J71" s="70"/>
      <c r="K71" s="456">
        <f>COUNTIF(Checkliste!B737:B742,"&gt; ")</f>
        <v>0</v>
      </c>
      <c r="L71" s="307">
        <f>COUNTIF(Checkliste!C737:C742,"&gt; ")</f>
        <v>0</v>
      </c>
      <c r="M71" s="309">
        <f>COUNTIF(Checkliste!D737:D742,"&gt; ")</f>
        <v>0</v>
      </c>
      <c r="N71" s="451">
        <f>COUNTIF(Checkliste!F737:F742,"&gt; ")</f>
        <v>0</v>
      </c>
      <c r="O71" s="445">
        <f>COUNTIF(Checkliste!G737:G742,"&gt; ")</f>
        <v>2</v>
      </c>
      <c r="P71" s="446">
        <f t="shared" si="15"/>
        <v>0</v>
      </c>
      <c r="Q71" s="446">
        <f t="shared" si="16"/>
        <v>0</v>
      </c>
      <c r="R71" s="141">
        <f t="shared" si="17"/>
        <v>-2</v>
      </c>
      <c r="S71" s="99"/>
      <c r="T71" s="236"/>
      <c r="U71" s="236"/>
      <c r="V71" s="236"/>
    </row>
    <row r="72" spans="1:22" s="6" customFormat="1">
      <c r="A72" s="99"/>
      <c r="B72" s="69" t="str">
        <f>Checkliste!J743</f>
        <v>7.6</v>
      </c>
      <c r="C72" s="70" t="str">
        <f>Checkliste!K743</f>
        <v xml:space="preserve">Werden dem Kunden Informationen über Kundendienst </v>
      </c>
      <c r="D72" s="70"/>
      <c r="E72" s="70"/>
      <c r="F72" s="70"/>
      <c r="G72" s="70"/>
      <c r="H72" s="70"/>
      <c r="I72" s="70"/>
      <c r="J72" s="70"/>
      <c r="K72" s="456">
        <f>COUNTIF(Checkliste!B743:B748,"&gt; ")</f>
        <v>0</v>
      </c>
      <c r="L72" s="307">
        <f>COUNTIF(Checkliste!C743:C748,"&gt; ")</f>
        <v>0</v>
      </c>
      <c r="M72" s="309">
        <f>COUNTIF(Checkliste!D743:D748,"&gt; ")</f>
        <v>0</v>
      </c>
      <c r="N72" s="451">
        <f>COUNTIF(Checkliste!F743:F748,"&gt; ")</f>
        <v>0</v>
      </c>
      <c r="O72" s="445">
        <f>COUNTIF(Checkliste!G743:G748,"&gt; ")</f>
        <v>2</v>
      </c>
      <c r="P72" s="446">
        <f t="shared" si="15"/>
        <v>0</v>
      </c>
      <c r="Q72" s="446">
        <f t="shared" si="16"/>
        <v>0</v>
      </c>
      <c r="R72" s="141">
        <f t="shared" si="17"/>
        <v>-2</v>
      </c>
      <c r="S72" s="99"/>
      <c r="T72" s="236"/>
      <c r="U72" s="236"/>
      <c r="V72" s="236"/>
    </row>
    <row r="73" spans="1:22" s="6" customFormat="1">
      <c r="A73" s="99"/>
      <c r="B73" s="69" t="str">
        <f>Checkliste!J749</f>
        <v>7.7</v>
      </c>
      <c r="C73" s="70" t="str">
        <f>Checkliste!K749</f>
        <v xml:space="preserve">Wird Ware verkauft bzw. werden Dienstleistungen </v>
      </c>
      <c r="D73" s="70"/>
      <c r="E73" s="70"/>
      <c r="F73" s="70"/>
      <c r="G73" s="70"/>
      <c r="H73" s="70"/>
      <c r="I73" s="70"/>
      <c r="J73" s="70"/>
      <c r="K73" s="456">
        <f>COUNTIF(Checkliste!B749:B754,"&gt; ")</f>
        <v>0</v>
      </c>
      <c r="L73" s="307">
        <f>COUNTIF(Checkliste!C749:C754,"&gt; ")</f>
        <v>0</v>
      </c>
      <c r="M73" s="309">
        <f>COUNTIF(Checkliste!D749:D754,"&gt; ")</f>
        <v>0</v>
      </c>
      <c r="N73" s="451">
        <f>COUNTIF(Checkliste!F749:F754,"&gt; ")</f>
        <v>0</v>
      </c>
      <c r="O73" s="445">
        <f>COUNTIF(Checkliste!G749:G754,"&gt; ")</f>
        <v>2</v>
      </c>
      <c r="P73" s="446">
        <f t="shared" si="15"/>
        <v>0</v>
      </c>
      <c r="Q73" s="446">
        <f t="shared" si="16"/>
        <v>0</v>
      </c>
      <c r="R73" s="141">
        <f t="shared" si="17"/>
        <v>-2</v>
      </c>
      <c r="S73" s="99"/>
      <c r="T73" s="236"/>
      <c r="U73" s="236"/>
      <c r="V73" s="236"/>
    </row>
    <row r="74" spans="1:22" s="6" customFormat="1">
      <c r="A74" s="99"/>
      <c r="B74" s="69" t="str">
        <f>Checkliste!J755</f>
        <v>7.8</v>
      </c>
      <c r="C74" s="70" t="str">
        <f>Checkliste!K755</f>
        <v>Wird der Eingang der Bestellung dem Kunden</v>
      </c>
      <c r="D74" s="70"/>
      <c r="E74" s="70"/>
      <c r="F74" s="70"/>
      <c r="G74" s="70"/>
      <c r="H74" s="70"/>
      <c r="I74" s="70"/>
      <c r="J74" s="70"/>
      <c r="K74" s="456">
        <f>COUNTIF(Checkliste!B755:B757,"&gt; ")</f>
        <v>0</v>
      </c>
      <c r="L74" s="307">
        <f>COUNTIF(Checkliste!C755:C757,"&gt; ")</f>
        <v>0</v>
      </c>
      <c r="M74" s="309">
        <f>COUNTIF(Checkliste!D755:D757,"&gt; ")</f>
        <v>0</v>
      </c>
      <c r="N74" s="451">
        <f>COUNTIF(Checkliste!F755:F757,"&gt; ")</f>
        <v>0</v>
      </c>
      <c r="O74" s="445">
        <f>COUNTIF(Checkliste!G755:G757,"&gt; ")</f>
        <v>1</v>
      </c>
      <c r="P74" s="446">
        <f t="shared" si="15"/>
        <v>0</v>
      </c>
      <c r="Q74" s="446">
        <f t="shared" si="16"/>
        <v>0</v>
      </c>
      <c r="R74" s="141">
        <f t="shared" si="17"/>
        <v>-1</v>
      </c>
      <c r="S74" s="99"/>
      <c r="T74" s="236"/>
      <c r="U74" s="236"/>
      <c r="V74" s="236"/>
    </row>
    <row r="75" spans="1:22" s="6" customFormat="1">
      <c r="A75" s="99"/>
      <c r="B75" s="69" t="str">
        <f>Checkliste!J758</f>
        <v>7.9</v>
      </c>
      <c r="C75" s="70" t="str">
        <f>Checkliste!K758</f>
        <v>Enthält die Bestätigungs-E-Mail folgende Informationen?</v>
      </c>
      <c r="D75" s="70"/>
      <c r="E75" s="70"/>
      <c r="F75" s="70"/>
      <c r="G75" s="70"/>
      <c r="H75" s="70"/>
      <c r="I75" s="70"/>
      <c r="J75" s="70"/>
      <c r="K75" s="456">
        <f>COUNTIF(Checkliste!B758:B770,"&gt; ")</f>
        <v>0</v>
      </c>
      <c r="L75" s="307">
        <f>COUNTIF(Checkliste!C758:C770,"&gt; ")</f>
        <v>0</v>
      </c>
      <c r="M75" s="309">
        <f>COUNTIF(Checkliste!D758:D770,"&gt; ")</f>
        <v>0</v>
      </c>
      <c r="N75" s="451">
        <f>COUNTIF(Checkliste!F758:F770,"&gt; ")</f>
        <v>0</v>
      </c>
      <c r="O75" s="445">
        <f>COUNTIF(Checkliste!G758:G770,"&gt; ")</f>
        <v>5</v>
      </c>
      <c r="P75" s="446">
        <f t="shared" si="15"/>
        <v>0</v>
      </c>
      <c r="Q75" s="446">
        <f t="shared" si="16"/>
        <v>0</v>
      </c>
      <c r="R75" s="141">
        <f t="shared" si="17"/>
        <v>-5</v>
      </c>
      <c r="S75" s="99"/>
      <c r="T75" s="236"/>
      <c r="U75" s="236"/>
      <c r="V75" s="236"/>
    </row>
    <row r="76" spans="1:22" s="6" customFormat="1">
      <c r="A76" s="99"/>
      <c r="B76" s="69" t="str">
        <f>Checkliste!J771</f>
        <v>7.10</v>
      </c>
      <c r="C76" s="70" t="str">
        <f>Checkliste!K771</f>
        <v>Eigene individuelle Prüfpunkte</v>
      </c>
      <c r="D76" s="70"/>
      <c r="E76" s="70"/>
      <c r="F76" s="70"/>
      <c r="G76" s="70"/>
      <c r="H76" s="70"/>
      <c r="I76" s="70"/>
      <c r="J76" s="70"/>
      <c r="K76" s="456">
        <f>COUNTIF(Checkliste!B771:B788,"&gt; ")</f>
        <v>0</v>
      </c>
      <c r="L76" s="307">
        <f>COUNTIF(Checkliste!C771:C788,"&gt; ")</f>
        <v>0</v>
      </c>
      <c r="M76" s="309">
        <f>COUNTIF(Checkliste!D771:D788,"&gt; ")</f>
        <v>0</v>
      </c>
      <c r="N76" s="451">
        <f>COUNTIF(Checkliste!F771:F788,"&gt; ")</f>
        <v>5</v>
      </c>
      <c r="O76" s="445">
        <f>COUNTIF(Checkliste!G771:G788,"&gt; ")</f>
        <v>5</v>
      </c>
      <c r="P76" s="446" t="str">
        <f t="shared" ref="P76:P95" si="18">IF((O76-N76)=0,"",((K76*$K$10+L76*$L$10+M76*$M$10)*100)/(O76-N76))</f>
        <v/>
      </c>
      <c r="Q76" s="446" t="str">
        <f>P76</f>
        <v/>
      </c>
      <c r="R76" s="141">
        <f>SUM(K76:N76) - O76</f>
        <v>0</v>
      </c>
      <c r="S76" s="99"/>
      <c r="T76" s="236"/>
      <c r="U76" s="236"/>
      <c r="V76" s="236"/>
    </row>
    <row r="77" spans="1:22" s="6" customFormat="1" ht="15.75">
      <c r="A77" s="99"/>
      <c r="B77" s="461" t="str">
        <f>Checkliste!J789</f>
        <v>8.</v>
      </c>
      <c r="C77" s="462" t="str">
        <f>Checkliste!K789</f>
        <v>Verträge im elektronischen Geschäftsverkehr ‒</v>
      </c>
      <c r="D77" s="462"/>
      <c r="E77" s="462"/>
      <c r="F77" s="462"/>
      <c r="G77" s="462"/>
      <c r="H77" s="462"/>
      <c r="I77" s="462"/>
      <c r="J77" s="462"/>
      <c r="K77" s="455">
        <f>SUM(K78:K80)</f>
        <v>0</v>
      </c>
      <c r="L77" s="311">
        <f>SUM(L78:L80)</f>
        <v>0</v>
      </c>
      <c r="M77" s="312">
        <f>SUM(M78:M80)</f>
        <v>0</v>
      </c>
      <c r="N77" s="450">
        <f>SUM(N78:N80)</f>
        <v>5</v>
      </c>
      <c r="O77" s="459">
        <f>SUM(O78:O80)</f>
        <v>14</v>
      </c>
      <c r="P77" s="460">
        <f t="shared" si="18"/>
        <v>0</v>
      </c>
      <c r="Q77" s="148"/>
      <c r="R77" s="144"/>
      <c r="S77" s="99"/>
      <c r="T77" s="236"/>
      <c r="U77" s="236"/>
      <c r="V77" s="236"/>
    </row>
    <row r="78" spans="1:22" s="6" customFormat="1">
      <c r="A78" s="99"/>
      <c r="B78" s="69" t="str">
        <f>Checkliste!J793</f>
        <v>8.1</v>
      </c>
      <c r="C78" s="70" t="str">
        <f>Checkliste!K793</f>
        <v>Erfüllt der Unternehmer gegenüber seinen Kunden</v>
      </c>
      <c r="D78" s="70"/>
      <c r="E78" s="70"/>
      <c r="F78" s="70"/>
      <c r="G78" s="70"/>
      <c r="H78" s="70"/>
      <c r="I78" s="70"/>
      <c r="J78" s="70"/>
      <c r="K78" s="456">
        <f>COUNTIF(Checkliste!B793:B807,"&gt; ")</f>
        <v>0</v>
      </c>
      <c r="L78" s="307">
        <f>COUNTIF(Checkliste!C793:C807,"&gt; ")</f>
        <v>0</v>
      </c>
      <c r="M78" s="309">
        <f>COUNTIF(Checkliste!D793:D807,"&gt; ")</f>
        <v>0</v>
      </c>
      <c r="N78" s="451">
        <f>COUNTIF(Checkliste!F793:F807,"&gt; ")</f>
        <v>0</v>
      </c>
      <c r="O78" s="445">
        <f>COUNTIF(Checkliste!G793:G807,"&gt; ")</f>
        <v>4</v>
      </c>
      <c r="P78" s="446">
        <f t="shared" si="18"/>
        <v>0</v>
      </c>
      <c r="Q78" s="446">
        <f>P78</f>
        <v>0</v>
      </c>
      <c r="R78" s="141">
        <f>SUM(K78:N78) - O78</f>
        <v>-4</v>
      </c>
      <c r="S78" s="99"/>
      <c r="T78" s="236"/>
      <c r="U78" s="236"/>
      <c r="V78" s="236"/>
    </row>
    <row r="79" spans="1:22" s="6" customFormat="1">
      <c r="A79" s="99"/>
      <c r="B79" s="69" t="str">
        <f>Checkliste!J808</f>
        <v>8.2</v>
      </c>
      <c r="C79" s="70" t="str">
        <f>Checkliste!K808</f>
        <v>Wird der Kunde unterrichtet</v>
      </c>
      <c r="D79" s="70"/>
      <c r="E79" s="70"/>
      <c r="F79" s="70"/>
      <c r="G79" s="70"/>
      <c r="H79" s="70"/>
      <c r="I79" s="70"/>
      <c r="J79" s="70"/>
      <c r="K79" s="456">
        <f>COUNTIF(Checkliste!B808:B824,"&gt; ")</f>
        <v>0</v>
      </c>
      <c r="L79" s="307">
        <f>COUNTIF(Checkliste!C808:C824,"&gt; ")</f>
        <v>0</v>
      </c>
      <c r="M79" s="309">
        <f>COUNTIF(Checkliste!D808:D824,"&gt; ")</f>
        <v>0</v>
      </c>
      <c r="N79" s="451">
        <f>COUNTIF(Checkliste!F808:F824,"&gt; ")</f>
        <v>0</v>
      </c>
      <c r="O79" s="445">
        <f>COUNTIF(Checkliste!G808:G824,"&gt; ")</f>
        <v>5</v>
      </c>
      <c r="P79" s="446">
        <f t="shared" si="18"/>
        <v>0</v>
      </c>
      <c r="Q79" s="446">
        <f>P79</f>
        <v>0</v>
      </c>
      <c r="R79" s="141">
        <f>SUM(K79:N79) - O79</f>
        <v>-5</v>
      </c>
      <c r="S79" s="99"/>
      <c r="T79" s="236"/>
      <c r="U79" s="236"/>
      <c r="V79" s="236"/>
    </row>
    <row r="80" spans="1:22" s="6" customFormat="1">
      <c r="A80" s="99"/>
      <c r="B80" s="69" t="str">
        <f>Checkliste!J825</f>
        <v>8.3</v>
      </c>
      <c r="C80" s="70" t="str">
        <f>Checkliste!K825</f>
        <v>Eigene individuelle Prüfpunkte</v>
      </c>
      <c r="D80" s="70"/>
      <c r="E80" s="70"/>
      <c r="F80" s="70"/>
      <c r="G80" s="70"/>
      <c r="H80" s="70"/>
      <c r="I80" s="70"/>
      <c r="J80" s="70"/>
      <c r="K80" s="456">
        <f>COUNTIF(Checkliste!B825:B842,"&gt; ")</f>
        <v>0</v>
      </c>
      <c r="L80" s="307">
        <f>COUNTIF(Checkliste!C825:C842,"&gt; ")</f>
        <v>0</v>
      </c>
      <c r="M80" s="309">
        <f>COUNTIF(Checkliste!D825:D842,"&gt; ")</f>
        <v>0</v>
      </c>
      <c r="N80" s="451">
        <f>COUNTIF(Checkliste!F825:F842,"&gt; ")</f>
        <v>5</v>
      </c>
      <c r="O80" s="445">
        <f>COUNTIF(Checkliste!G825:G842,"&gt; ")</f>
        <v>5</v>
      </c>
      <c r="P80" s="446" t="str">
        <f t="shared" si="18"/>
        <v/>
      </c>
      <c r="Q80" s="446" t="str">
        <f>P80</f>
        <v/>
      </c>
      <c r="R80" s="141">
        <f>SUM(K80:N80) - O80</f>
        <v>0</v>
      </c>
      <c r="S80" s="99"/>
      <c r="T80" s="236"/>
      <c r="U80" s="236"/>
      <c r="V80" s="236"/>
    </row>
    <row r="81" spans="1:22" s="6" customFormat="1" ht="15.75">
      <c r="A81" s="99"/>
      <c r="B81" s="461" t="str">
        <f>Checkliste!J843</f>
        <v>9.</v>
      </c>
      <c r="C81" s="462" t="str">
        <f>Checkliste!K843</f>
        <v>Preisangaben ‒ Pflichten gemäß Preisangabenverordnung (PAngV)</v>
      </c>
      <c r="D81" s="462"/>
      <c r="E81" s="462"/>
      <c r="F81" s="462"/>
      <c r="G81" s="462"/>
      <c r="H81" s="462"/>
      <c r="I81" s="462"/>
      <c r="J81" s="462"/>
      <c r="K81" s="455">
        <f>SUM(K82:K90)</f>
        <v>0</v>
      </c>
      <c r="L81" s="279">
        <f>SUM(L82:L90)</f>
        <v>0</v>
      </c>
      <c r="M81" s="280">
        <f>SUM(M82:M90)</f>
        <v>0</v>
      </c>
      <c r="N81" s="450">
        <f>SUM(N82:N90)</f>
        <v>5</v>
      </c>
      <c r="O81" s="459">
        <f>SUM(O82:O90)</f>
        <v>25</v>
      </c>
      <c r="P81" s="460">
        <f t="shared" si="18"/>
        <v>0</v>
      </c>
      <c r="Q81" s="148"/>
      <c r="R81" s="144"/>
      <c r="S81" s="99"/>
      <c r="T81" s="236"/>
      <c r="U81" s="236"/>
      <c r="V81" s="236"/>
    </row>
    <row r="82" spans="1:22" s="6" customFormat="1">
      <c r="A82" s="99"/>
      <c r="B82" s="69" t="str">
        <f>Checkliste!J846</f>
        <v>9.1</v>
      </c>
      <c r="C82" s="70" t="str">
        <f>Checkliste!K846</f>
        <v>Werden gegenüber Endverbrauchern Preise</v>
      </c>
      <c r="D82" s="70"/>
      <c r="E82" s="70"/>
      <c r="F82" s="70"/>
      <c r="G82" s="70"/>
      <c r="H82" s="70"/>
      <c r="I82" s="70"/>
      <c r="J82" s="70"/>
      <c r="K82" s="456">
        <f>COUNTIF(Checkliste!B846:B848,"&gt; ")</f>
        <v>0</v>
      </c>
      <c r="L82" s="307">
        <f>COUNTIF(Checkliste!C846:C848,"&gt; ")</f>
        <v>0</v>
      </c>
      <c r="M82" s="309">
        <f>COUNTIF(Checkliste!D846:D848,"&gt; ")</f>
        <v>0</v>
      </c>
      <c r="N82" s="453">
        <f>COUNTIF(Checkliste!F846:F848,"&gt; ")</f>
        <v>0</v>
      </c>
      <c r="O82" s="447">
        <f>COUNTIF(Checkliste!G846:G848,"&gt; ")</f>
        <v>1</v>
      </c>
      <c r="P82" s="448">
        <f t="shared" si="18"/>
        <v>0</v>
      </c>
      <c r="Q82" s="446">
        <f t="shared" ref="Q82:Q90" si="19">P82</f>
        <v>0</v>
      </c>
      <c r="R82" s="141">
        <f t="shared" ref="R82:R90" si="20">SUM(K82:N82) - O82</f>
        <v>-1</v>
      </c>
      <c r="S82" s="99"/>
      <c r="T82" s="236"/>
      <c r="U82" s="236"/>
      <c r="V82" s="236"/>
    </row>
    <row r="83" spans="1:22" s="6" customFormat="1">
      <c r="A83" s="99"/>
      <c r="B83" s="69" t="str">
        <f>Checkliste!J849</f>
        <v>9.2</v>
      </c>
      <c r="C83" s="70" t="str">
        <f>Checkliste!K849</f>
        <v xml:space="preserve">Wird gegenüber Endverbrauchern vor Einleitung </v>
      </c>
      <c r="D83" s="70"/>
      <c r="E83" s="70"/>
      <c r="F83" s="70"/>
      <c r="G83" s="70"/>
      <c r="H83" s="70"/>
      <c r="I83" s="70"/>
      <c r="J83" s="70"/>
      <c r="K83" s="456">
        <f>COUNTIF(Checkliste!B849:B851,"&gt; ")</f>
        <v>0</v>
      </c>
      <c r="L83" s="307">
        <f>COUNTIF(Checkliste!C849:C851,"&gt; ")</f>
        <v>0</v>
      </c>
      <c r="M83" s="309">
        <f>COUNTIF(Checkliste!D849:D851,"&gt; ")</f>
        <v>0</v>
      </c>
      <c r="N83" s="453">
        <f>COUNTIF(Checkliste!F849:F851,"&gt; ")</f>
        <v>0</v>
      </c>
      <c r="O83" s="447">
        <f>COUNTIF(Checkliste!G849:G851,"&gt; ")</f>
        <v>1</v>
      </c>
      <c r="P83" s="448">
        <f t="shared" si="18"/>
        <v>0</v>
      </c>
      <c r="Q83" s="446">
        <f t="shared" si="19"/>
        <v>0</v>
      </c>
      <c r="R83" s="141">
        <f t="shared" si="20"/>
        <v>-1</v>
      </c>
      <c r="S83" s="99"/>
      <c r="T83" s="236"/>
      <c r="U83" s="236"/>
      <c r="V83" s="236"/>
    </row>
    <row r="84" spans="1:22" s="6" customFormat="1">
      <c r="A84" s="99"/>
      <c r="B84" s="69" t="str">
        <f>Checkliste!J852</f>
        <v>9.3</v>
      </c>
      <c r="C84" s="70" t="str">
        <f>Checkliste!K852</f>
        <v>Wird gegenüber Endverbrauchern angegeben,</v>
      </c>
      <c r="D84" s="70"/>
      <c r="E84" s="70"/>
      <c r="F84" s="70"/>
      <c r="G84" s="70"/>
      <c r="H84" s="70"/>
      <c r="I84" s="70"/>
      <c r="J84" s="70"/>
      <c r="K84" s="456">
        <f>COUNTIF(Checkliste!B852:B871,"&gt; ")</f>
        <v>0</v>
      </c>
      <c r="L84" s="307">
        <f>COUNTIF(Checkliste!C852:C871,"&gt; ")</f>
        <v>0</v>
      </c>
      <c r="M84" s="309">
        <f>COUNTIF(Checkliste!D852:D871,"&gt; ")</f>
        <v>0</v>
      </c>
      <c r="N84" s="453">
        <f>COUNTIF(Checkliste!F852:F871,"&gt; ")</f>
        <v>0</v>
      </c>
      <c r="O84" s="447">
        <f>COUNTIF(Checkliste!G852:G871,"&gt; ")</f>
        <v>7</v>
      </c>
      <c r="P84" s="448">
        <f t="shared" si="18"/>
        <v>0</v>
      </c>
      <c r="Q84" s="446">
        <f t="shared" si="19"/>
        <v>0</v>
      </c>
      <c r="R84" s="141">
        <f t="shared" si="20"/>
        <v>-7</v>
      </c>
      <c r="S84" s="99"/>
      <c r="T84" s="236"/>
      <c r="U84" s="236"/>
      <c r="V84" s="236"/>
    </row>
    <row r="85" spans="1:22" s="6" customFormat="1">
      <c r="A85" s="99"/>
      <c r="B85" s="69" t="str">
        <f>Checkliste!J872</f>
        <v>9.4</v>
      </c>
      <c r="C85" s="70" t="str">
        <f>Checkliste!K872</f>
        <v>Wird außer dem Entgelt für eine Ware oder Leistung</v>
      </c>
      <c r="D85" s="70"/>
      <c r="E85" s="70"/>
      <c r="F85" s="70"/>
      <c r="G85" s="70"/>
      <c r="H85" s="70"/>
      <c r="I85" s="70"/>
      <c r="J85" s="70"/>
      <c r="K85" s="456">
        <f>COUNTIF(Checkliste!B872:B877,"&gt; ")</f>
        <v>0</v>
      </c>
      <c r="L85" s="307">
        <f>COUNTIF(Checkliste!C872:C877,"&gt; ")</f>
        <v>0</v>
      </c>
      <c r="M85" s="309">
        <f>COUNTIF(Checkliste!D872:D877,"&gt; ")</f>
        <v>0</v>
      </c>
      <c r="N85" s="453">
        <f>COUNTIF(Checkliste!F872:F877,"&gt; ")</f>
        <v>0</v>
      </c>
      <c r="O85" s="447">
        <f>COUNTIF(Checkliste!G872:G877,"&gt; ")</f>
        <v>1</v>
      </c>
      <c r="P85" s="448">
        <f t="shared" si="18"/>
        <v>0</v>
      </c>
      <c r="Q85" s="446">
        <f t="shared" si="19"/>
        <v>0</v>
      </c>
      <c r="R85" s="141">
        <f t="shared" si="20"/>
        <v>-1</v>
      </c>
      <c r="S85" s="99"/>
      <c r="T85" s="236"/>
      <c r="U85" s="236"/>
      <c r="V85" s="236"/>
    </row>
    <row r="86" spans="1:22" s="6" customFormat="1">
      <c r="A86" s="99"/>
      <c r="B86" s="69" t="str">
        <f>Checkliste!J878</f>
        <v>9.5</v>
      </c>
      <c r="C86" s="70" t="str">
        <f>Checkliste!K878</f>
        <v>Sind die Angaben nach der PAngV</v>
      </c>
      <c r="D86" s="70"/>
      <c r="E86" s="70"/>
      <c r="F86" s="70"/>
      <c r="G86" s="70"/>
      <c r="H86" s="70"/>
      <c r="I86" s="70"/>
      <c r="J86" s="70"/>
      <c r="K86" s="456">
        <f>COUNTIF(Checkliste!B878:B885,"&gt; ")</f>
        <v>0</v>
      </c>
      <c r="L86" s="307">
        <f>COUNTIF(Checkliste!C878:C885,"&gt; ")</f>
        <v>0</v>
      </c>
      <c r="M86" s="309">
        <f>COUNTIF(Checkliste!D878:D885,"&gt; ")</f>
        <v>0</v>
      </c>
      <c r="N86" s="453">
        <f>COUNTIF(Checkliste!F878:F885,"&gt; ")</f>
        <v>0</v>
      </c>
      <c r="O86" s="447">
        <f>COUNTIF(Checkliste!G878:G885,"&gt; ")</f>
        <v>3</v>
      </c>
      <c r="P86" s="448">
        <f t="shared" si="18"/>
        <v>0</v>
      </c>
      <c r="Q86" s="446">
        <f t="shared" si="19"/>
        <v>0</v>
      </c>
      <c r="R86" s="141">
        <f t="shared" si="20"/>
        <v>-3</v>
      </c>
      <c r="S86" s="99"/>
      <c r="T86" s="236"/>
      <c r="U86" s="236"/>
      <c r="V86" s="236"/>
    </row>
    <row r="87" spans="1:22" s="6" customFormat="1">
      <c r="A87" s="99"/>
      <c r="B87" s="69" t="str">
        <f>Checkliste!J886</f>
        <v>9.6</v>
      </c>
      <c r="C87" s="70" t="str">
        <f>Checkliste!K886</f>
        <v>Werden Preise aufgegliedert?</v>
      </c>
      <c r="D87" s="70"/>
      <c r="E87" s="70"/>
      <c r="F87" s="70"/>
      <c r="G87" s="70"/>
      <c r="H87" s="70"/>
      <c r="I87" s="70"/>
      <c r="J87" s="70"/>
      <c r="K87" s="456">
        <f>COUNTIF(Checkliste!B886:B890,"&gt; ")</f>
        <v>0</v>
      </c>
      <c r="L87" s="307">
        <f>COUNTIF(Checkliste!C886:C890,"&gt; ")</f>
        <v>0</v>
      </c>
      <c r="M87" s="309">
        <f>COUNTIF(Checkliste!D886:D890,"&gt; ")</f>
        <v>0</v>
      </c>
      <c r="N87" s="453">
        <f>COUNTIF(Checkliste!F886:F890,"&gt; ")</f>
        <v>0</v>
      </c>
      <c r="O87" s="447">
        <f>COUNTIF(Checkliste!G886:G890,"&gt; ")</f>
        <v>2</v>
      </c>
      <c r="P87" s="448">
        <f t="shared" si="18"/>
        <v>0</v>
      </c>
      <c r="Q87" s="446">
        <f t="shared" si="19"/>
        <v>0</v>
      </c>
      <c r="R87" s="141">
        <f t="shared" si="20"/>
        <v>-2</v>
      </c>
      <c r="S87" s="99"/>
      <c r="T87" s="236"/>
      <c r="U87" s="236"/>
      <c r="V87" s="236"/>
    </row>
    <row r="88" spans="1:22" s="6" customFormat="1">
      <c r="A88" s="99"/>
      <c r="B88" s="69" t="str">
        <f>Checkliste!J891</f>
        <v>9.7</v>
      </c>
      <c r="C88" s="70" t="str">
        <f>Checkliste!K891</f>
        <v>Werden Waren in Fertigpackungen, offenen Packungen</v>
      </c>
      <c r="D88" s="70"/>
      <c r="E88" s="70"/>
      <c r="F88" s="70"/>
      <c r="G88" s="70"/>
      <c r="H88" s="70"/>
      <c r="I88" s="70"/>
      <c r="J88" s="70"/>
      <c r="K88" s="456">
        <f>COUNTIF(Checkliste!B891:B896,"&gt; ")</f>
        <v>0</v>
      </c>
      <c r="L88" s="307">
        <f>COUNTIF(Checkliste!C891:C896,"&gt; ")</f>
        <v>0</v>
      </c>
      <c r="M88" s="309">
        <f>COUNTIF(Checkliste!D891:D896,"&gt; ")</f>
        <v>0</v>
      </c>
      <c r="N88" s="453">
        <f>COUNTIF(Checkliste!F891:F896,"&gt; ")</f>
        <v>0</v>
      </c>
      <c r="O88" s="447">
        <f>COUNTIF(Checkliste!G891:G896,"&gt; ")</f>
        <v>2</v>
      </c>
      <c r="P88" s="448">
        <f t="shared" si="18"/>
        <v>0</v>
      </c>
      <c r="Q88" s="446">
        <f t="shared" si="19"/>
        <v>0</v>
      </c>
      <c r="R88" s="141">
        <f t="shared" si="20"/>
        <v>-2</v>
      </c>
      <c r="S88" s="99"/>
      <c r="T88" s="236"/>
      <c r="U88" s="236"/>
      <c r="V88" s="236"/>
    </row>
    <row r="89" spans="1:22" s="6" customFormat="1">
      <c r="A89" s="99"/>
      <c r="B89" s="69" t="str">
        <f>Checkliste!J897</f>
        <v>9.8</v>
      </c>
      <c r="C89" s="70" t="str">
        <f>Checkliste!K897</f>
        <v>Werden Preisvergleiche durchgeführt?</v>
      </c>
      <c r="D89" s="70"/>
      <c r="E89" s="70"/>
      <c r="F89" s="70"/>
      <c r="G89" s="70"/>
      <c r="H89" s="70"/>
      <c r="I89" s="70"/>
      <c r="J89" s="70"/>
      <c r="K89" s="456">
        <f>COUNTIF(Checkliste!B897:B905,"&gt; ")</f>
        <v>0</v>
      </c>
      <c r="L89" s="307">
        <f>COUNTIF(Checkliste!C897:C905,"&gt; ")</f>
        <v>0</v>
      </c>
      <c r="M89" s="309">
        <f>COUNTIF(Checkliste!D897:D905,"&gt; ")</f>
        <v>0</v>
      </c>
      <c r="N89" s="453">
        <f>COUNTIF(Checkliste!F897:F905,"&gt; ")</f>
        <v>0</v>
      </c>
      <c r="O89" s="447">
        <f>COUNTIF(Checkliste!G897:G905,"&gt; ")</f>
        <v>3</v>
      </c>
      <c r="P89" s="448">
        <f t="shared" si="18"/>
        <v>0</v>
      </c>
      <c r="Q89" s="446">
        <f t="shared" si="19"/>
        <v>0</v>
      </c>
      <c r="R89" s="141">
        <f t="shared" si="20"/>
        <v>-3</v>
      </c>
      <c r="S89" s="99"/>
      <c r="T89" s="236"/>
      <c r="U89" s="236"/>
      <c r="V89" s="236"/>
    </row>
    <row r="90" spans="1:22" s="6" customFormat="1">
      <c r="A90" s="99"/>
      <c r="B90" s="69" t="str">
        <f>Checkliste!J906</f>
        <v>9.9</v>
      </c>
      <c r="C90" s="70" t="str">
        <f>Checkliste!K906</f>
        <v>Eigene individuelle Prüfpunkte</v>
      </c>
      <c r="D90" s="70"/>
      <c r="E90" s="70"/>
      <c r="F90" s="70"/>
      <c r="G90" s="70"/>
      <c r="H90" s="70"/>
      <c r="I90" s="70"/>
      <c r="J90" s="70"/>
      <c r="K90" s="456">
        <f>COUNTIF(Checkliste!B906:B923,"&gt; ")</f>
        <v>0</v>
      </c>
      <c r="L90" s="307">
        <f>COUNTIF(Checkliste!C906:C923,"&gt; ")</f>
        <v>0</v>
      </c>
      <c r="M90" s="309">
        <f>COUNTIF(Checkliste!D906:D923,"&gt; ")</f>
        <v>0</v>
      </c>
      <c r="N90" s="453">
        <f>COUNTIF(Checkliste!F906:F923,"&gt; ")</f>
        <v>5</v>
      </c>
      <c r="O90" s="447">
        <f>COUNTIF(Checkliste!G906:G923,"&gt; ")</f>
        <v>5</v>
      </c>
      <c r="P90" s="448" t="str">
        <f t="shared" si="18"/>
        <v/>
      </c>
      <c r="Q90" s="446" t="str">
        <f t="shared" si="19"/>
        <v/>
      </c>
      <c r="R90" s="141">
        <f t="shared" si="20"/>
        <v>0</v>
      </c>
      <c r="S90" s="99"/>
      <c r="T90" s="236"/>
      <c r="U90" s="236"/>
      <c r="V90" s="236"/>
    </row>
    <row r="91" spans="1:22" s="6" customFormat="1" ht="15.75">
      <c r="A91" s="99"/>
      <c r="B91" s="461" t="str">
        <f>Checkliste!J924</f>
        <v>10.</v>
      </c>
      <c r="C91" s="462" t="str">
        <f>Checkliste!K924</f>
        <v>Sonstige Pflichten</v>
      </c>
      <c r="D91" s="462"/>
      <c r="E91" s="462"/>
      <c r="F91" s="462"/>
      <c r="G91" s="462"/>
      <c r="H91" s="462"/>
      <c r="I91" s="462"/>
      <c r="J91" s="462"/>
      <c r="K91" s="455">
        <f>SUM(K92:K95)</f>
        <v>0</v>
      </c>
      <c r="L91" s="279">
        <f>SUM(L92:L95)</f>
        <v>0</v>
      </c>
      <c r="M91" s="280">
        <f>SUM(M92:M95)</f>
        <v>0</v>
      </c>
      <c r="N91" s="450">
        <f>SUM(N92:N95)</f>
        <v>5</v>
      </c>
      <c r="O91" s="459">
        <f>SUM(O92:O95)</f>
        <v>8</v>
      </c>
      <c r="P91" s="460">
        <f t="shared" si="18"/>
        <v>0</v>
      </c>
      <c r="Q91" s="148"/>
      <c r="R91" s="144"/>
      <c r="S91" s="99"/>
      <c r="T91" s="236"/>
      <c r="U91" s="236"/>
      <c r="V91" s="236"/>
    </row>
    <row r="92" spans="1:22" s="6" customFormat="1">
      <c r="A92" s="99"/>
      <c r="B92" s="70" t="str">
        <f>Checkliste!J927</f>
        <v>10.1</v>
      </c>
      <c r="C92" s="70" t="str">
        <f>Checkliste!K927</f>
        <v>Wird der Kunde auf Verbindungskosten hingewiesen,</v>
      </c>
      <c r="D92" s="70"/>
      <c r="E92" s="70"/>
      <c r="F92" s="70"/>
      <c r="G92" s="70"/>
      <c r="H92" s="70"/>
      <c r="I92" s="70"/>
      <c r="J92" s="70"/>
      <c r="K92" s="456">
        <f>COUNTIF(Checkliste!B927:B932,"&gt; ")</f>
        <v>0</v>
      </c>
      <c r="L92" s="307">
        <f>COUNTIF(Checkliste!C927:C932,"&gt; ")</f>
        <v>0</v>
      </c>
      <c r="M92" s="309">
        <f>COUNTIF(Checkliste!D927:D932,"&gt; ")</f>
        <v>0</v>
      </c>
      <c r="N92" s="453">
        <f>COUNTIF(Checkliste!F927:F932,"&gt; ")</f>
        <v>0</v>
      </c>
      <c r="O92" s="447">
        <f>COUNTIF(Checkliste!G927:G932,"&gt; ")</f>
        <v>1</v>
      </c>
      <c r="P92" s="448">
        <f t="shared" si="18"/>
        <v>0</v>
      </c>
      <c r="Q92" s="446">
        <f>P92</f>
        <v>0</v>
      </c>
      <c r="R92" s="141">
        <f>SUM(K92:N92) - O92</f>
        <v>-1</v>
      </c>
      <c r="S92" s="99"/>
      <c r="T92" s="236"/>
      <c r="U92" s="236"/>
      <c r="V92" s="236"/>
    </row>
    <row r="93" spans="1:22" s="6" customFormat="1">
      <c r="A93" s="99"/>
      <c r="B93" s="70" t="str">
        <f>Checkliste!J933</f>
        <v>10.2</v>
      </c>
      <c r="C93" s="70" t="str">
        <f>Checkliste!K933</f>
        <v>Sofern Waren oder Dienstleistungen angeboten bzw.</v>
      </c>
      <c r="D93" s="70"/>
      <c r="E93" s="70"/>
      <c r="F93" s="70"/>
      <c r="G93" s="70"/>
      <c r="H93" s="70"/>
      <c r="I93" s="70"/>
      <c r="J93" s="70"/>
      <c r="K93" s="458">
        <f>COUNTIF(Checkliste!B933:B935,"&gt; ")</f>
        <v>0</v>
      </c>
      <c r="L93" s="308">
        <f>COUNTIF(Checkliste!C933:C935,"&gt; ")</f>
        <v>0</v>
      </c>
      <c r="M93" s="310">
        <f>COUNTIF(Checkliste!D933:D935,"&gt; ")</f>
        <v>0</v>
      </c>
      <c r="N93" s="454">
        <f>COUNTIF(Checkliste!F933:F935,"&gt; ")</f>
        <v>0</v>
      </c>
      <c r="O93" s="447">
        <f>COUNTIF(Checkliste!G933:G935,"&gt; ")</f>
        <v>1</v>
      </c>
      <c r="P93" s="448">
        <f t="shared" si="18"/>
        <v>0</v>
      </c>
      <c r="Q93" s="446">
        <f>P93</f>
        <v>0</v>
      </c>
      <c r="R93" s="141">
        <f>SUM(K93:N93) - O93</f>
        <v>-1</v>
      </c>
      <c r="S93" s="99"/>
      <c r="T93" s="236"/>
      <c r="U93" s="236"/>
      <c r="V93" s="236"/>
    </row>
    <row r="94" spans="1:22" s="6" customFormat="1">
      <c r="A94" s="99"/>
      <c r="B94" s="70" t="str">
        <f>Checkliste!J936</f>
        <v>10.3</v>
      </c>
      <c r="C94" s="70" t="str">
        <f>Checkliste!K936</f>
        <v>Sofern Unsicherheiten bestehen, ob die weitergehenden</v>
      </c>
      <c r="D94" s="70"/>
      <c r="E94" s="70"/>
      <c r="F94" s="70"/>
      <c r="G94" s="70"/>
      <c r="H94" s="70"/>
      <c r="I94" s="70"/>
      <c r="J94" s="70"/>
      <c r="K94" s="458">
        <f>COUNTIF(Checkliste!B936:B939,"&gt; ")</f>
        <v>0</v>
      </c>
      <c r="L94" s="308">
        <f>COUNTIF(Checkliste!C936:C939,"&gt; ")</f>
        <v>0</v>
      </c>
      <c r="M94" s="310">
        <f>COUNTIF(Checkliste!D936:D939,"&gt; ")</f>
        <v>0</v>
      </c>
      <c r="N94" s="454">
        <f>COUNTIF(Checkliste!F936:F939,"&gt; ")</f>
        <v>0</v>
      </c>
      <c r="O94" s="447">
        <f>COUNTIF(Checkliste!G936:G939,"&gt; ")</f>
        <v>1</v>
      </c>
      <c r="P94" s="448">
        <f t="shared" si="18"/>
        <v>0</v>
      </c>
      <c r="Q94" s="446">
        <f>P94</f>
        <v>0</v>
      </c>
      <c r="R94" s="141">
        <f>SUM(K94:N94) - O94</f>
        <v>-1</v>
      </c>
      <c r="S94" s="99"/>
      <c r="T94" s="236"/>
      <c r="U94" s="236"/>
      <c r="V94" s="236"/>
    </row>
    <row r="95" spans="1:22" s="6" customFormat="1">
      <c r="A95" s="99"/>
      <c r="B95" s="70" t="str">
        <f>Checkliste!J940</f>
        <v>10.4</v>
      </c>
      <c r="C95" s="70" t="str">
        <f>Checkliste!K940</f>
        <v>Eigene individuelle Prüfpunkte</v>
      </c>
      <c r="D95" s="70"/>
      <c r="E95" s="70"/>
      <c r="F95" s="70"/>
      <c r="G95" s="70"/>
      <c r="H95" s="70"/>
      <c r="I95" s="70"/>
      <c r="J95" s="70"/>
      <c r="K95" s="458">
        <f>COUNTIF(Checkliste!B940:B956,"&gt; ")</f>
        <v>0</v>
      </c>
      <c r="L95" s="308">
        <f>COUNTIF(Checkliste!C940:C956,"&gt; ")</f>
        <v>0</v>
      </c>
      <c r="M95" s="310">
        <f>COUNTIF(Checkliste!D940:D956,"&gt; ")</f>
        <v>0</v>
      </c>
      <c r="N95" s="454">
        <f>COUNTIF(Checkliste!F940:F956,"&gt; ")</f>
        <v>5</v>
      </c>
      <c r="O95" s="449">
        <f>COUNTIF(Checkliste!G940:G956,"&gt; ")</f>
        <v>5</v>
      </c>
      <c r="P95" s="448" t="str">
        <f t="shared" si="18"/>
        <v/>
      </c>
      <c r="Q95" s="446" t="str">
        <f>P95</f>
        <v/>
      </c>
      <c r="R95" s="141">
        <f>SUM(K95:N95) - O95</f>
        <v>0</v>
      </c>
      <c r="S95" s="99"/>
      <c r="T95" s="236"/>
      <c r="U95" s="236"/>
      <c r="V95" s="236"/>
    </row>
    <row r="96" spans="1:22">
      <c r="A96" s="99"/>
      <c r="B96" s="231"/>
      <c r="C96" s="232"/>
      <c r="D96" s="231"/>
      <c r="E96" s="231"/>
      <c r="F96" s="231"/>
      <c r="G96" s="231"/>
      <c r="H96" s="231"/>
      <c r="I96" s="231"/>
      <c r="J96" s="231"/>
      <c r="K96" s="15"/>
      <c r="L96" s="15"/>
      <c r="M96" s="15"/>
      <c r="N96" s="15"/>
      <c r="O96" s="14"/>
      <c r="P96" s="15"/>
      <c r="Q96" s="15"/>
      <c r="R96" s="233"/>
      <c r="S96" s="99"/>
      <c r="T96" s="14"/>
      <c r="U96" s="14"/>
      <c r="V96" s="14"/>
    </row>
    <row r="97" spans="1:22">
      <c r="A97" s="99"/>
      <c r="B97" s="231"/>
      <c r="C97" s="232"/>
      <c r="D97" s="231"/>
      <c r="E97" s="231"/>
      <c r="F97" s="231"/>
      <c r="G97" s="231"/>
      <c r="H97" s="231"/>
      <c r="I97" s="231"/>
      <c r="J97" s="231"/>
      <c r="K97" s="15"/>
      <c r="L97" s="15"/>
      <c r="M97" s="15"/>
      <c r="N97" s="15"/>
      <c r="O97" s="14"/>
      <c r="P97" s="15"/>
      <c r="Q97" s="15"/>
      <c r="R97" s="233"/>
      <c r="S97" s="99"/>
      <c r="T97" s="14"/>
      <c r="U97" s="14"/>
      <c r="V97" s="14"/>
    </row>
    <row r="98" spans="1:22">
      <c r="A98" s="99"/>
      <c r="B98" s="171"/>
      <c r="C98" s="172"/>
      <c r="D98" s="171"/>
      <c r="E98" s="171"/>
      <c r="F98" s="171"/>
      <c r="G98" s="171"/>
      <c r="H98" s="171"/>
      <c r="I98" s="171"/>
      <c r="J98" s="171"/>
      <c r="K98" s="14"/>
      <c r="L98" s="14"/>
      <c r="M98" s="14"/>
      <c r="N98" s="14"/>
      <c r="O98" s="14"/>
      <c r="P98" s="14"/>
      <c r="Q98" s="14"/>
      <c r="R98" s="233"/>
      <c r="S98" s="99"/>
      <c r="T98" s="14"/>
      <c r="U98" s="14"/>
      <c r="V98" s="14"/>
    </row>
    <row r="99" spans="1:22">
      <c r="A99" s="99"/>
      <c r="B99" s="171"/>
      <c r="C99" s="172"/>
      <c r="D99" s="171"/>
      <c r="E99" s="171"/>
      <c r="F99" s="171"/>
      <c r="G99" s="171"/>
      <c r="H99" s="171"/>
      <c r="I99" s="171"/>
      <c r="J99" s="171"/>
      <c r="K99" s="14"/>
      <c r="L99" s="14"/>
      <c r="M99" s="14"/>
      <c r="N99" s="14"/>
      <c r="O99" s="14"/>
      <c r="P99" s="14"/>
      <c r="Q99" s="14"/>
      <c r="R99" s="233"/>
      <c r="S99" s="99"/>
      <c r="T99" s="14"/>
      <c r="U99" s="14"/>
      <c r="V99" s="14"/>
    </row>
    <row r="100" spans="1:22">
      <c r="A100" s="99"/>
      <c r="B100" s="171"/>
      <c r="C100" s="172"/>
      <c r="D100" s="171"/>
      <c r="E100" s="171"/>
      <c r="F100" s="171"/>
      <c r="G100" s="171"/>
      <c r="H100" s="171"/>
      <c r="I100" s="171"/>
      <c r="J100" s="171"/>
      <c r="K100" s="14"/>
      <c r="L100" s="14"/>
      <c r="M100" s="14"/>
      <c r="N100" s="14"/>
      <c r="O100" s="14"/>
      <c r="P100" s="14"/>
      <c r="Q100" s="14"/>
      <c r="R100" s="233"/>
      <c r="S100" s="99"/>
      <c r="T100" s="14"/>
      <c r="U100" s="14"/>
      <c r="V100" s="14"/>
    </row>
    <row r="101" spans="1:22">
      <c r="A101" s="99"/>
      <c r="B101" s="171"/>
      <c r="C101" s="172"/>
      <c r="D101" s="171"/>
      <c r="E101" s="171"/>
      <c r="F101" s="171"/>
      <c r="G101" s="171"/>
      <c r="H101" s="171"/>
      <c r="I101" s="171"/>
      <c r="J101" s="171"/>
      <c r="K101" s="14"/>
      <c r="L101" s="14"/>
      <c r="M101" s="14"/>
      <c r="N101" s="14"/>
      <c r="O101" s="14"/>
      <c r="P101" s="14"/>
      <c r="Q101" s="14"/>
      <c r="R101" s="233"/>
      <c r="S101" s="99"/>
      <c r="T101" s="14"/>
      <c r="U101" s="14"/>
      <c r="V101" s="14"/>
    </row>
    <row r="102" spans="1:22">
      <c r="A102" s="99"/>
      <c r="B102" s="171"/>
      <c r="C102" s="172"/>
      <c r="D102" s="171"/>
      <c r="E102" s="171"/>
      <c r="F102" s="171"/>
      <c r="G102" s="171"/>
      <c r="H102" s="171"/>
      <c r="I102" s="171"/>
      <c r="J102" s="171"/>
      <c r="K102" s="14"/>
      <c r="L102" s="14"/>
      <c r="M102" s="14"/>
      <c r="N102" s="14"/>
      <c r="O102" s="14"/>
      <c r="P102" s="14"/>
      <c r="Q102" s="14"/>
      <c r="R102" s="233"/>
      <c r="S102" s="99"/>
      <c r="T102" s="14"/>
      <c r="U102" s="14"/>
      <c r="V102" s="14"/>
    </row>
    <row r="103" spans="1:22">
      <c r="R103" s="141"/>
    </row>
    <row r="104" spans="1:22">
      <c r="R104" s="141"/>
    </row>
    <row r="105" spans="1:22">
      <c r="R105" s="141"/>
    </row>
    <row r="106" spans="1:22">
      <c r="R106" s="141"/>
    </row>
    <row r="107" spans="1:22">
      <c r="R107" s="141"/>
    </row>
    <row r="108" spans="1:22">
      <c r="R108" s="141"/>
    </row>
    <row r="109" spans="1:22">
      <c r="R109" s="141"/>
    </row>
    <row r="110" spans="1:22">
      <c r="R110" s="141"/>
    </row>
    <row r="111" spans="1:22">
      <c r="R111" s="141"/>
    </row>
    <row r="112" spans="1:22">
      <c r="R112" s="141"/>
    </row>
    <row r="113" spans="18:18">
      <c r="R113" s="141"/>
    </row>
    <row r="114" spans="18:18">
      <c r="R114" s="141"/>
    </row>
    <row r="115" spans="18:18">
      <c r="R115" s="141"/>
    </row>
    <row r="116" spans="18:18">
      <c r="R116" s="141"/>
    </row>
    <row r="117" spans="18:18">
      <c r="R117" s="141"/>
    </row>
    <row r="118" spans="18:18">
      <c r="R118" s="141"/>
    </row>
    <row r="119" spans="18:18">
      <c r="R119" s="141"/>
    </row>
    <row r="120" spans="18:18">
      <c r="R120" s="141"/>
    </row>
    <row r="121" spans="18:18">
      <c r="R121" s="141"/>
    </row>
    <row r="122" spans="18:18">
      <c r="R122" s="141"/>
    </row>
    <row r="123" spans="18:18">
      <c r="R123" s="141"/>
    </row>
    <row r="124" spans="18:18">
      <c r="R124" s="141"/>
    </row>
    <row r="125" spans="18:18">
      <c r="R125" s="141"/>
    </row>
    <row r="126" spans="18:18">
      <c r="R126" s="141"/>
    </row>
    <row r="127" spans="18:18">
      <c r="R127" s="141"/>
    </row>
    <row r="128" spans="18:18">
      <c r="R128" s="141"/>
    </row>
    <row r="129" spans="18:18">
      <c r="R129" s="141"/>
    </row>
    <row r="130" spans="18:18">
      <c r="R130" s="141"/>
    </row>
    <row r="131" spans="18:18">
      <c r="R131" s="141"/>
    </row>
    <row r="132" spans="18:18">
      <c r="R132" s="141"/>
    </row>
    <row r="133" spans="18:18">
      <c r="R133" s="141"/>
    </row>
    <row r="134" spans="18:18">
      <c r="R134" s="141"/>
    </row>
    <row r="135" spans="18:18">
      <c r="R135" s="141"/>
    </row>
    <row r="136" spans="18:18">
      <c r="R136" s="141"/>
    </row>
    <row r="137" spans="18:18">
      <c r="R137" s="141"/>
    </row>
    <row r="138" spans="18:18">
      <c r="R138" s="141"/>
    </row>
    <row r="139" spans="18:18">
      <c r="R139" s="141"/>
    </row>
    <row r="140" spans="18:18">
      <c r="R140" s="141"/>
    </row>
    <row r="141" spans="18:18">
      <c r="R141" s="141"/>
    </row>
    <row r="142" spans="18:18">
      <c r="R142" s="141"/>
    </row>
    <row r="143" spans="18:18">
      <c r="R143" s="141"/>
    </row>
    <row r="144" spans="18:18">
      <c r="R144" s="141"/>
    </row>
    <row r="145" spans="18:18">
      <c r="R145" s="141"/>
    </row>
    <row r="146" spans="18:18">
      <c r="R146" s="141"/>
    </row>
    <row r="147" spans="18:18">
      <c r="R147" s="141"/>
    </row>
    <row r="148" spans="18:18">
      <c r="R148" s="141"/>
    </row>
    <row r="149" spans="18:18">
      <c r="R149" s="141"/>
    </row>
    <row r="150" spans="18:18">
      <c r="R150" s="141"/>
    </row>
    <row r="151" spans="18:18">
      <c r="R151" s="141"/>
    </row>
    <row r="152" spans="18:18">
      <c r="R152" s="141"/>
    </row>
    <row r="153" spans="18:18">
      <c r="R153" s="141"/>
    </row>
    <row r="154" spans="18:18">
      <c r="R154" s="141"/>
    </row>
    <row r="155" spans="18:18">
      <c r="R155" s="141"/>
    </row>
    <row r="156" spans="18:18">
      <c r="R156" s="141"/>
    </row>
    <row r="157" spans="18:18">
      <c r="R157" s="141"/>
    </row>
    <row r="158" spans="18:18">
      <c r="R158" s="141"/>
    </row>
    <row r="159" spans="18:18">
      <c r="R159" s="141"/>
    </row>
    <row r="160" spans="18:18">
      <c r="R160" s="141"/>
    </row>
    <row r="161" spans="18:18">
      <c r="R161" s="141"/>
    </row>
    <row r="162" spans="18:18">
      <c r="R162" s="141"/>
    </row>
    <row r="163" spans="18:18">
      <c r="R163" s="141"/>
    </row>
    <row r="164" spans="18:18">
      <c r="R164" s="141"/>
    </row>
    <row r="165" spans="18:18">
      <c r="R165" s="141"/>
    </row>
    <row r="166" spans="18:18">
      <c r="R166" s="141"/>
    </row>
    <row r="167" spans="18:18">
      <c r="R167" s="141"/>
    </row>
    <row r="168" spans="18:18">
      <c r="R168" s="141"/>
    </row>
    <row r="169" spans="18:18">
      <c r="R169" s="141"/>
    </row>
    <row r="170" spans="18:18">
      <c r="R170" s="141"/>
    </row>
    <row r="171" spans="18:18">
      <c r="R171" s="141"/>
    </row>
    <row r="172" spans="18:18">
      <c r="R172" s="141"/>
    </row>
    <row r="173" spans="18:18">
      <c r="R173" s="141"/>
    </row>
    <row r="174" spans="18:18">
      <c r="R174" s="141"/>
    </row>
    <row r="175" spans="18:18">
      <c r="R175" s="141"/>
    </row>
    <row r="176" spans="18:18">
      <c r="R176" s="141"/>
    </row>
    <row r="177" spans="18:18">
      <c r="R177" s="141"/>
    </row>
    <row r="178" spans="18:18">
      <c r="R178" s="141"/>
    </row>
    <row r="179" spans="18:18">
      <c r="R179" s="141"/>
    </row>
    <row r="180" spans="18:18">
      <c r="R180" s="141"/>
    </row>
    <row r="181" spans="18:18">
      <c r="R181" s="141"/>
    </row>
    <row r="182" spans="18:18">
      <c r="R182" s="141"/>
    </row>
    <row r="183" spans="18:18">
      <c r="R183" s="141"/>
    </row>
    <row r="184" spans="18:18">
      <c r="R184" s="141"/>
    </row>
    <row r="185" spans="18:18">
      <c r="R185" s="141"/>
    </row>
    <row r="186" spans="18:18">
      <c r="R186" s="141"/>
    </row>
    <row r="187" spans="18:18">
      <c r="R187" s="141"/>
    </row>
    <row r="188" spans="18:18">
      <c r="R188" s="141"/>
    </row>
    <row r="189" spans="18:18">
      <c r="R189" s="141"/>
    </row>
    <row r="190" spans="18:18">
      <c r="R190" s="141"/>
    </row>
    <row r="191" spans="18:18">
      <c r="R191" s="141"/>
    </row>
    <row r="192" spans="18:18">
      <c r="R192" s="141"/>
    </row>
    <row r="193" spans="18:18">
      <c r="R193" s="141"/>
    </row>
    <row r="194" spans="18:18">
      <c r="R194" s="141"/>
    </row>
    <row r="195" spans="18:18">
      <c r="R195" s="141"/>
    </row>
    <row r="196" spans="18:18">
      <c r="R196" s="141"/>
    </row>
    <row r="197" spans="18:18">
      <c r="R197" s="141"/>
    </row>
    <row r="198" spans="18:18">
      <c r="R198" s="141"/>
    </row>
    <row r="199" spans="18:18">
      <c r="R199" s="141"/>
    </row>
    <row r="200" spans="18:18">
      <c r="R200" s="141"/>
    </row>
    <row r="201" spans="18:18">
      <c r="R201" s="141"/>
    </row>
    <row r="202" spans="18:18">
      <c r="R202" s="141"/>
    </row>
    <row r="203" spans="18:18">
      <c r="R203" s="141"/>
    </row>
    <row r="204" spans="18:18">
      <c r="R204" s="141"/>
    </row>
    <row r="205" spans="18:18">
      <c r="R205" s="141"/>
    </row>
    <row r="206" spans="18:18">
      <c r="R206" s="141"/>
    </row>
    <row r="207" spans="18:18">
      <c r="R207" s="141"/>
    </row>
    <row r="208" spans="18:18">
      <c r="R208" s="141"/>
    </row>
    <row r="209" spans="18:18">
      <c r="R209" s="141"/>
    </row>
    <row r="210" spans="18:18">
      <c r="R210" s="141"/>
    </row>
    <row r="211" spans="18:18">
      <c r="R211" s="141"/>
    </row>
    <row r="212" spans="18:18">
      <c r="R212" s="141"/>
    </row>
    <row r="213" spans="18:18">
      <c r="R213" s="141"/>
    </row>
    <row r="214" spans="18:18">
      <c r="R214" s="141"/>
    </row>
    <row r="215" spans="18:18">
      <c r="R215" s="141"/>
    </row>
    <row r="216" spans="18:18">
      <c r="R216" s="141"/>
    </row>
    <row r="217" spans="18:18">
      <c r="R217" s="141"/>
    </row>
    <row r="218" spans="18:18">
      <c r="R218" s="141"/>
    </row>
    <row r="219" spans="18:18">
      <c r="R219" s="141"/>
    </row>
    <row r="220" spans="18:18">
      <c r="R220" s="141"/>
    </row>
    <row r="221" spans="18:18">
      <c r="R221" s="141"/>
    </row>
    <row r="222" spans="18:18">
      <c r="R222" s="141"/>
    </row>
    <row r="223" spans="18:18">
      <c r="R223" s="141"/>
    </row>
    <row r="224" spans="18:18">
      <c r="R224" s="141"/>
    </row>
    <row r="225" spans="18:18">
      <c r="R225" s="141"/>
    </row>
    <row r="226" spans="18:18">
      <c r="R226" s="141"/>
    </row>
    <row r="227" spans="18:18">
      <c r="R227" s="141"/>
    </row>
    <row r="228" spans="18:18">
      <c r="R228" s="141"/>
    </row>
    <row r="229" spans="18:18">
      <c r="R229" s="141"/>
    </row>
    <row r="230" spans="18:18">
      <c r="R230" s="141"/>
    </row>
    <row r="231" spans="18:18">
      <c r="R231" s="141"/>
    </row>
    <row r="232" spans="18:18">
      <c r="R232" s="141"/>
    </row>
    <row r="233" spans="18:18">
      <c r="R233" s="141"/>
    </row>
    <row r="234" spans="18:18">
      <c r="R234" s="141"/>
    </row>
    <row r="235" spans="18:18">
      <c r="R235" s="141"/>
    </row>
    <row r="236" spans="18:18">
      <c r="R236" s="141"/>
    </row>
    <row r="237" spans="18:18">
      <c r="R237" s="141"/>
    </row>
    <row r="238" spans="18:18">
      <c r="R238" s="141"/>
    </row>
    <row r="239" spans="18:18">
      <c r="R239" s="141"/>
    </row>
    <row r="240" spans="18:18">
      <c r="R240" s="141"/>
    </row>
    <row r="241" spans="18:18">
      <c r="R241" s="141"/>
    </row>
    <row r="242" spans="18:18">
      <c r="R242" s="141"/>
    </row>
    <row r="243" spans="18:18">
      <c r="R243" s="141"/>
    </row>
    <row r="244" spans="18:18">
      <c r="R244" s="141"/>
    </row>
    <row r="245" spans="18:18">
      <c r="R245" s="141"/>
    </row>
    <row r="246" spans="18:18">
      <c r="R246" s="141"/>
    </row>
    <row r="247" spans="18:18">
      <c r="R247" s="141"/>
    </row>
    <row r="248" spans="18:18">
      <c r="R248" s="141"/>
    </row>
    <row r="249" spans="18:18">
      <c r="R249" s="141"/>
    </row>
    <row r="250" spans="18:18">
      <c r="R250" s="141"/>
    </row>
    <row r="251" spans="18:18">
      <c r="R251" s="141"/>
    </row>
  </sheetData>
  <sheetProtection password="947C" sheet="1" objects="1" scenarios="1" selectLockedCells="1" selectUnlockedCells="1"/>
  <mergeCells count="11">
    <mergeCell ref="L12:L14"/>
    <mergeCell ref="N12:N14"/>
    <mergeCell ref="B2:H2"/>
    <mergeCell ref="B4:H4"/>
    <mergeCell ref="B5:H5"/>
    <mergeCell ref="B7:R7"/>
    <mergeCell ref="B3:H3"/>
    <mergeCell ref="M2:R2"/>
    <mergeCell ref="M3:R3"/>
    <mergeCell ref="M4:R4"/>
    <mergeCell ref="M5:R5"/>
  </mergeCells>
  <phoneticPr fontId="0" type="noConversion"/>
  <conditionalFormatting sqref="G58853:G59302 I59284:I59285 R59285:R59302">
    <cfRule type="cellIs" dxfId="10" priority="23" stopIfTrue="1" operator="between">
      <formula>#REF!</formula>
      <formula>#REF!</formula>
    </cfRule>
    <cfRule type="cellIs" dxfId="9" priority="24" stopIfTrue="1" operator="between">
      <formula>#REF!</formula>
      <formula>#REF!</formula>
    </cfRule>
    <cfRule type="cellIs" dxfId="8" priority="25" stopIfTrue="1" operator="between">
      <formula>#REF!</formula>
      <formula>#REF!</formula>
    </cfRule>
  </conditionalFormatting>
  <conditionalFormatting sqref="Q16 Q22 Q38 Q42 Q49 Q66 Q77 Q81 Q91 R63:R251 R16:R61">
    <cfRule type="cellIs" dxfId="7" priority="28" stopIfTrue="1" operator="between">
      <formula>-99</formula>
      <formula>-1</formula>
    </cfRule>
    <cfRule type="cellIs" dxfId="6" priority="29" stopIfTrue="1" operator="between">
      <formula>1</formula>
      <formula>99</formula>
    </cfRule>
  </conditionalFormatting>
  <conditionalFormatting sqref="R10">
    <cfRule type="cellIs" dxfId="5" priority="15" stopIfTrue="1" operator="notBetween">
      <formula>0</formula>
      <formula>0</formula>
    </cfRule>
    <cfRule type="cellIs" dxfId="4" priority="16" stopIfTrue="1" operator="equal">
      <formula>0</formula>
    </cfRule>
  </conditionalFormatting>
  <conditionalFormatting sqref="B7:R7">
    <cfRule type="expression" dxfId="3" priority="37" stopIfTrue="1">
      <formula>ABC</formula>
    </cfRule>
    <cfRule type="cellIs" dxfId="2" priority="38" stopIfTrue="1" operator="notBetween">
      <formula>0</formula>
      <formula>0</formula>
    </cfRule>
  </conditionalFormatting>
  <conditionalFormatting sqref="Q62:R62">
    <cfRule type="cellIs" dxfId="1" priority="1" stopIfTrue="1" operator="between">
      <formula>-99</formula>
      <formula>-1</formula>
    </cfRule>
    <cfRule type="cellIs" dxfId="0" priority="2" stopIfTrue="1" operator="between">
      <formula>1</formula>
      <formula>99</formula>
    </cfRule>
  </conditionalFormatting>
  <printOptions horizontalCentered="1"/>
  <pageMargins left="0.59055118110236227" right="0.19685039370078741" top="0.59055118110236227" bottom="0.78740157480314965" header="0.23622047244094491" footer="0.27559055118110237"/>
  <pageSetup fitToHeight="9" orientation="portrait" r:id="rId1"/>
  <headerFooter alignWithMargins="0">
    <oddFooter>&amp;L&amp;8&amp;F&amp;C&amp;8&amp;A&amp;R&amp;8Seite &amp;P von &amp;N</oddFooter>
  </headerFooter>
  <rowBreaks count="3" manualBreakCount="3">
    <brk id="1" min="1" max="24" man="1"/>
    <brk id="48" min="1" max="17" man="1"/>
    <brk id="80" min="1" max="17"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14</vt:i4>
      </vt:variant>
    </vt:vector>
  </HeadingPairs>
  <TitlesOfParts>
    <vt:vector size="22" baseType="lpstr">
      <vt:lpstr>.</vt:lpstr>
      <vt:lpstr>Lizenz</vt:lpstr>
      <vt:lpstr>Richtlinie</vt:lpstr>
      <vt:lpstr>Hilfe - Drop-down</vt:lpstr>
      <vt:lpstr>Checkliste</vt:lpstr>
      <vt:lpstr>Diagramme</vt:lpstr>
      <vt:lpstr>Ergebnis</vt:lpstr>
      <vt:lpstr>Fehlerkontrolle</vt:lpstr>
      <vt:lpstr>ABC</vt:lpstr>
      <vt:lpstr>Demo_frei_schalten</vt:lpstr>
      <vt:lpstr>Checkliste!Druckbereich</vt:lpstr>
      <vt:lpstr>Diagramme!Druckbereich</vt:lpstr>
      <vt:lpstr>Ergebnis!Druckbereich</vt:lpstr>
      <vt:lpstr>Fehlerkontrolle!Druckbereich</vt:lpstr>
      <vt:lpstr>'Hilfe - Drop-down'!Druckbereich</vt:lpstr>
      <vt:lpstr>Lizenz!Druckbereich</vt:lpstr>
      <vt:lpstr>Richtlinie!Druckbereich</vt:lpstr>
      <vt:lpstr>Checkliste!Drucktitel</vt:lpstr>
      <vt:lpstr>Diagramme!Drucktitel</vt:lpstr>
      <vt:lpstr>Ergebnis!Drucktitel</vt:lpstr>
      <vt:lpstr>Fehlerkontrolle!Drucktitel</vt:lpstr>
      <vt:lpstr>'Hilfe - Drop-down'!Drucktitel</vt:lpstr>
    </vt:vector>
  </TitlesOfParts>
  <Company>BeratungsBüro Bergmeir GbR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Checklisten</dc:title>
  <dc:creator>Ralf Bergmeir</dc:creator>
  <cp:lastModifiedBy>Claus</cp:lastModifiedBy>
  <cp:revision>1</cp:revision>
  <cp:lastPrinted>2012-03-21T12:25:34Z</cp:lastPrinted>
  <dcterms:created xsi:type="dcterms:W3CDTF">2002-03-28T10:21:05Z</dcterms:created>
  <dcterms:modified xsi:type="dcterms:W3CDTF">2019-10-27T18:11:25Z</dcterms:modified>
</cp:coreProperties>
</file>